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H SHARED\COC\Webpage Content\2020 PIT Count Results\"/>
    </mc:Choice>
  </mc:AlternateContent>
  <bookViews>
    <workbookView xWindow="0" yWindow="465" windowWidth="25605" windowHeight="15540"/>
  </bookViews>
  <sheets>
    <sheet name="Summary" sheetId="2" r:id="rId1"/>
    <sheet name="Sheet1" sheetId="1" r:id="rId2"/>
  </sheets>
  <definedNames>
    <definedName name="_xlnm._FilterDatabase" localSheetId="1" hidden="1">Sheet1!$A$1:$AA$1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M8" i="2" l="1"/>
  <c r="M7" i="2"/>
  <c r="M6" i="2"/>
  <c r="E17" i="2" l="1"/>
  <c r="E16" i="2"/>
  <c r="E15" i="2"/>
  <c r="I22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E18" i="2"/>
  <c r="E14" i="2"/>
  <c r="E13" i="2"/>
  <c r="E12" i="2"/>
  <c r="E11" i="2"/>
  <c r="E10" i="2"/>
  <c r="E9" i="2"/>
  <c r="E8" i="2"/>
  <c r="E7" i="2"/>
  <c r="E6" i="2"/>
  <c r="F3" i="2"/>
  <c r="D3" i="2"/>
  <c r="C3" i="2"/>
</calcChain>
</file>

<file path=xl/sharedStrings.xml><?xml version="1.0" encoding="utf-8"?>
<sst xmlns="http://schemas.openxmlformats.org/spreadsheetml/2006/main" count="207" uniqueCount="109">
  <si>
    <t>Data Reference #</t>
  </si>
  <si>
    <t>Adults</t>
  </si>
  <si>
    <t>F</t>
  </si>
  <si>
    <t>Ethnic</t>
  </si>
  <si>
    <t>Non-H</t>
  </si>
  <si>
    <t>Race</t>
  </si>
  <si>
    <t>USAF</t>
  </si>
  <si>
    <t>N</t>
  </si>
  <si>
    <t>VAben</t>
  </si>
  <si>
    <t>EM/nfh</t>
  </si>
  <si>
    <t>#17</t>
  </si>
  <si>
    <t>TBI</t>
  </si>
  <si>
    <t>DV</t>
  </si>
  <si>
    <t>LC Yrs</t>
  </si>
  <si>
    <t>Relatives</t>
  </si>
  <si>
    <t>Y</t>
  </si>
  <si>
    <t>City</t>
  </si>
  <si>
    <t>&gt;fire</t>
  </si>
  <si>
    <t>Total #</t>
  </si>
  <si>
    <t>#16 CHNA</t>
  </si>
  <si>
    <t>NG</t>
  </si>
  <si>
    <t>&gt;Region</t>
  </si>
  <si>
    <t>FireName</t>
  </si>
  <si>
    <t>&lt;18</t>
  </si>
  <si>
    <t>1st X</t>
  </si>
  <si>
    <t>YRS</t>
  </si>
  <si>
    <t>Fst</t>
  </si>
  <si>
    <t>Slept</t>
  </si>
  <si>
    <t>Gen</t>
  </si>
  <si>
    <t>Home</t>
  </si>
  <si>
    <t>Age</t>
  </si>
  <si>
    <t>M</t>
  </si>
  <si>
    <t>W</t>
  </si>
  <si>
    <t>AI/AN</t>
  </si>
  <si>
    <t>Heart</t>
  </si>
  <si>
    <t>AJH 07/30/85</t>
  </si>
  <si>
    <t>DK/R</t>
  </si>
  <si>
    <t>4, 5, 6</t>
  </si>
  <si>
    <t>RJ 10/28/57</t>
  </si>
  <si>
    <t>2, 4, 5, 6, 8</t>
  </si>
  <si>
    <t>LBJ 10/08/79</t>
  </si>
  <si>
    <t>TA 07/09/66</t>
  </si>
  <si>
    <t>4, 5, 6, 8</t>
  </si>
  <si>
    <t>Lower Lake</t>
  </si>
  <si>
    <t>MAW 02/12/58</t>
  </si>
  <si>
    <t>1, 4, 5, 6</t>
  </si>
  <si>
    <t>CW 06/01/51</t>
  </si>
  <si>
    <t>CC 05/30/62</t>
  </si>
  <si>
    <t>TE 11/04/58</t>
  </si>
  <si>
    <t>LL OBS #01</t>
  </si>
  <si>
    <t>Valley</t>
  </si>
  <si>
    <t>CO</t>
  </si>
  <si>
    <t>LP</t>
  </si>
  <si>
    <t>LL</t>
  </si>
  <si>
    <t>CL</t>
  </si>
  <si>
    <t>LU</t>
  </si>
  <si>
    <t>H/L</t>
  </si>
  <si>
    <t>Diab, Heart</t>
  </si>
  <si>
    <t>Diab</t>
  </si>
  <si>
    <t xml:space="preserve"> calc total:</t>
  </si>
  <si>
    <t>Female</t>
  </si>
  <si>
    <t>Where did you stay last night?</t>
  </si>
  <si>
    <t>Male</t>
  </si>
  <si>
    <t>non-hab:</t>
  </si>
  <si>
    <t>gender blank/other:</t>
  </si>
  <si>
    <t>emer/voucher:</t>
  </si>
  <si>
    <t>Vet.</t>
  </si>
  <si>
    <t>foster/grp:</t>
  </si>
  <si>
    <t>displaced By fire:</t>
  </si>
  <si>
    <t>hosp:</t>
  </si>
  <si>
    <t>first time homeless?:</t>
  </si>
  <si>
    <t>long-term care:</t>
  </si>
  <si>
    <t>avg yrs homeless:</t>
  </si>
  <si>
    <t>psych:</t>
  </si>
  <si>
    <t>avg yrs in LC:</t>
  </si>
  <si>
    <t>SUDS:</t>
  </si>
  <si>
    <t>disease?:</t>
  </si>
  <si>
    <t>res/hlfwy not hmlss:</t>
  </si>
  <si>
    <t>Diabetes?:</t>
  </si>
  <si>
    <t>hot no voucher:</t>
  </si>
  <si>
    <t>Cancer?:</t>
  </si>
  <si>
    <t>trans housing hmlss:</t>
  </si>
  <si>
    <t>Heart Disease?:</t>
  </si>
  <si>
    <t>host home:</t>
  </si>
  <si>
    <t>friends temp:</t>
  </si>
  <si>
    <t>friends perm:</t>
  </si>
  <si>
    <t>relatives in LC?:</t>
  </si>
  <si>
    <t>fam temp:</t>
  </si>
  <si>
    <t>fam perm:</t>
  </si>
  <si>
    <t>HOPWA:</t>
  </si>
  <si>
    <t>other:</t>
  </si>
  <si>
    <t>Surveys:</t>
  </si>
  <si>
    <t>Observations:</t>
  </si>
  <si>
    <t>avg age:</t>
  </si>
  <si>
    <t>avg age F:</t>
  </si>
  <si>
    <t>avg age M:</t>
  </si>
  <si>
    <t>&lt;18 F:</t>
  </si>
  <si>
    <t>&lt;18 M:</t>
  </si>
  <si>
    <t>18-24 F:</t>
  </si>
  <si>
    <t>18-24 M:</t>
  </si>
  <si>
    <t>25-55 F:</t>
  </si>
  <si>
    <t>25-55 M:</t>
  </si>
  <si>
    <t>&gt;55 F:</t>
  </si>
  <si>
    <t>&gt;55 M:</t>
  </si>
  <si>
    <t>2020 PIT Survey</t>
  </si>
  <si>
    <t>Reported ages</t>
  </si>
  <si>
    <t>Counts where available</t>
  </si>
  <si>
    <t>ever in foster care?:</t>
  </si>
  <si>
    <t>experienced DV?: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</si>
</sst>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2" fontId="1" fillId="0" borderId="4" xfId="0" applyNumberFormat="1" applyFont="1" applyBorder="1" applyAlignment="1">
      <alignment horizontal="left"/>
    </xf>
    <xf numFmtId="0" fontId="1" fillId="0" borderId="5" xfId="0" applyFont="1" applyBorder="1"/>
    <xf numFmtId="0" fontId="0" fillId="0" borderId="5" xfId="0" applyBorder="1"/>
    <xf numFmtId="2" fontId="1" fillId="0" borderId="0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0" fillId="0" borderId="3" xfId="0" applyBorder="1"/>
    <xf numFmtId="0" fontId="0" fillId="0" borderId="0" xfId="0" applyBorder="1"/>
    <xf numFmtId="1" fontId="1" fillId="0" borderId="0" xfId="0" applyNumberFormat="1" applyFont="1" applyBorder="1"/>
    <xf numFmtId="0" fontId="3" fillId="0" borderId="6" xfId="0" applyFont="1" applyBorder="1" applyAlignment="1">
      <alignment horizontal="right"/>
    </xf>
    <xf numFmtId="0" fontId="0" fillId="0" borderId="6" xfId="0" applyBorder="1"/>
    <xf numFmtId="0" fontId="2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5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4" borderId="1" xfId="0" applyFont="1" applyFill="1" applyBorder="1"/>
    <xf numFmtId="2" fontId="5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2" fontId="5" fillId="0" borderId="1" xfId="0" applyNumberFormat="1" applyFont="1" applyFill="1" applyBorder="1"/>
    <xf numFmtId="0" fontId="5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/>
    <xf numFmtId="0" fontId="5" fillId="4" borderId="2" xfId="0" applyFont="1" applyFill="1" applyBorder="1"/>
    <xf numFmtId="2" fontId="5" fillId="2" borderId="2" xfId="0" applyNumberFormat="1" applyFont="1" applyFill="1" applyBorder="1"/>
    <xf numFmtId="0" fontId="5" fillId="0" borderId="2" xfId="0" applyFont="1" applyBorder="1" applyAlignment="1">
      <alignment horizontal="left"/>
    </xf>
    <xf numFmtId="0" fontId="5" fillId="5" borderId="2" xfId="0" applyFont="1" applyFill="1" applyBorder="1"/>
    <xf numFmtId="2" fontId="5" fillId="0" borderId="2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2" fontId="5" fillId="2" borderId="0" xfId="0" applyNumberFormat="1" applyFont="1" applyFill="1"/>
    <xf numFmtId="0" fontId="5" fillId="0" borderId="0" xfId="0" applyFont="1" applyAlignment="1">
      <alignment horizontal="left"/>
    </xf>
    <xf numFmtId="0" fontId="5" fillId="5" borderId="0" xfId="0" applyFont="1" applyFill="1"/>
    <xf numFmtId="2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3399"/>
      <color rgb="FF990099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2.85546875" customWidth="1"/>
    <col min="2" max="2" width="22.85546875" customWidth="1"/>
    <col min="3" max="5" width="7.85546875" customWidth="1"/>
    <col min="6" max="7" width="5.85546875" customWidth="1"/>
    <col min="8" max="8" width="25.85546875" customWidth="1"/>
    <col min="9" max="10" width="5.85546875" customWidth="1"/>
    <col min="11" max="13" width="7.85546875" customWidth="1"/>
    <col min="14" max="15" width="2.85546875" customWidth="1"/>
  </cols>
  <sheetData>
    <row r="1" spans="1:16" ht="26.25" x14ac:dyDescent="0.4">
      <c r="A1" s="15"/>
      <c r="B1" s="19" t="s">
        <v>43</v>
      </c>
      <c r="C1" s="20"/>
      <c r="D1" s="20"/>
      <c r="E1" s="20"/>
      <c r="F1" s="20"/>
      <c r="G1" s="20"/>
      <c r="H1" s="21"/>
      <c r="I1" s="20"/>
      <c r="J1" s="20"/>
      <c r="K1" s="18"/>
      <c r="L1" s="18"/>
      <c r="M1" s="15"/>
      <c r="N1" s="15"/>
      <c r="O1" s="15"/>
      <c r="P1" s="15"/>
    </row>
    <row r="2" spans="1:16" ht="21" x14ac:dyDescent="0.35">
      <c r="A2" s="15"/>
      <c r="B2" s="6" t="s">
        <v>104</v>
      </c>
      <c r="C2" s="17" t="s">
        <v>1</v>
      </c>
      <c r="D2" s="17" t="s">
        <v>23</v>
      </c>
      <c r="E2" s="17"/>
      <c r="F2" s="17" t="s">
        <v>59</v>
      </c>
      <c r="G2" s="17"/>
      <c r="H2" s="17" t="s">
        <v>91</v>
      </c>
      <c r="I2" s="17"/>
      <c r="J2" s="17"/>
      <c r="K2" s="17"/>
      <c r="L2" s="17" t="s">
        <v>92</v>
      </c>
      <c r="M2" s="22"/>
      <c r="N2" s="15"/>
      <c r="O2" s="15"/>
    </row>
    <row r="3" spans="1:16" s="1" customFormat="1" ht="21" x14ac:dyDescent="0.35">
      <c r="A3" s="7"/>
      <c r="B3" s="2"/>
      <c r="C3" s="2">
        <f>SUM(Sheet1!D2:D10)</f>
        <v>9</v>
      </c>
      <c r="D3" s="2">
        <f>SUM(Sheet1!E2:E10)</f>
        <v>0</v>
      </c>
      <c r="E3" s="7"/>
      <c r="F3" s="2">
        <f>SUM(Sheet1!F2:F10)</f>
        <v>9</v>
      </c>
      <c r="G3" s="7"/>
      <c r="H3" s="5">
        <v>8</v>
      </c>
      <c r="I3" s="7"/>
      <c r="J3" s="7"/>
      <c r="K3" s="7"/>
      <c r="L3" s="7">
        <v>1</v>
      </c>
      <c r="M3" s="7"/>
      <c r="N3" s="7"/>
      <c r="O3" s="7"/>
    </row>
    <row r="4" spans="1:16" ht="21" x14ac:dyDescent="0.35">
      <c r="A4" s="15"/>
      <c r="B4" s="2"/>
      <c r="C4" s="2"/>
      <c r="D4" s="2"/>
      <c r="E4" s="2"/>
      <c r="F4" s="7"/>
      <c r="G4" s="7"/>
      <c r="H4" s="5"/>
      <c r="I4" s="7"/>
      <c r="J4" s="7"/>
      <c r="K4" s="15"/>
      <c r="L4" s="15"/>
      <c r="M4" s="15"/>
      <c r="N4" s="15"/>
      <c r="O4" s="15"/>
    </row>
    <row r="5" spans="1:16" ht="21" x14ac:dyDescent="0.35">
      <c r="A5" s="15"/>
      <c r="B5" s="12" t="s">
        <v>106</v>
      </c>
      <c r="C5" s="4"/>
      <c r="D5" s="14"/>
      <c r="E5" s="14"/>
      <c r="F5" s="4"/>
      <c r="G5" s="13" t="s">
        <v>61</v>
      </c>
      <c r="H5" s="3"/>
      <c r="I5" s="4"/>
      <c r="J5" s="4"/>
      <c r="K5" s="8" t="s">
        <v>105</v>
      </c>
      <c r="L5" s="3"/>
      <c r="M5" s="14"/>
      <c r="N5" s="15"/>
      <c r="O5" s="15"/>
    </row>
    <row r="6" spans="1:16" ht="21" x14ac:dyDescent="0.35">
      <c r="A6" s="15"/>
      <c r="B6" s="7"/>
      <c r="C6" s="7"/>
      <c r="D6" s="2" t="s">
        <v>60</v>
      </c>
      <c r="E6" s="5">
        <f>COUNTIF((Sheet1!G2:G10), "F")</f>
        <v>3</v>
      </c>
      <c r="F6" s="7"/>
      <c r="G6" s="9">
        <v>1</v>
      </c>
      <c r="H6" s="5" t="s">
        <v>63</v>
      </c>
      <c r="I6" s="7">
        <f>COUNTIF(Sheet1!C2:C10,1)</f>
        <v>0</v>
      </c>
      <c r="J6" s="7"/>
      <c r="K6" s="9"/>
      <c r="L6" s="5" t="s">
        <v>93</v>
      </c>
      <c r="M6" s="11">
        <f>AVERAGEIF(Sheet1!B2:B10, "&gt;0")</f>
        <v>51.222222222222221</v>
      </c>
      <c r="N6" s="15"/>
      <c r="O6" s="15"/>
    </row>
    <row r="7" spans="1:16" ht="21" x14ac:dyDescent="0.35">
      <c r="A7" s="15"/>
      <c r="B7" s="7"/>
      <c r="C7" s="7"/>
      <c r="D7" s="2" t="s">
        <v>62</v>
      </c>
      <c r="E7" s="5">
        <f>COUNTIF((Sheet1!G2:G10), "M")</f>
        <v>6</v>
      </c>
      <c r="F7" s="7"/>
      <c r="G7" s="9">
        <v>2</v>
      </c>
      <c r="H7" s="5" t="s">
        <v>65</v>
      </c>
      <c r="I7" s="7">
        <f>COUNTIF(Sheet1!C2:C10,2)</f>
        <v>0</v>
      </c>
      <c r="J7" s="7"/>
      <c r="K7" s="9"/>
      <c r="L7" s="5" t="s">
        <v>94</v>
      </c>
      <c r="M7" s="11">
        <f>AVERAGEIF(Sheet1!G2:G10,"F", Sheet1!B2:B10)</f>
        <v>40.666666666666664</v>
      </c>
      <c r="N7" s="15"/>
      <c r="O7" s="15"/>
    </row>
    <row r="8" spans="1:16" ht="21" x14ac:dyDescent="0.35">
      <c r="A8" s="15"/>
      <c r="B8" s="7"/>
      <c r="C8" s="7"/>
      <c r="D8" s="2" t="s">
        <v>64</v>
      </c>
      <c r="E8" s="5">
        <f>COUNTIF((Sheet1!G2:G10), "")+COUNTIF((Sheet1!G2:G10),"Other")</f>
        <v>0</v>
      </c>
      <c r="F8" s="7"/>
      <c r="G8" s="9">
        <v>3</v>
      </c>
      <c r="H8" s="5" t="s">
        <v>67</v>
      </c>
      <c r="I8" s="7">
        <f>COUNTIF(Sheet1!C2:C10,3)</f>
        <v>0</v>
      </c>
      <c r="J8" s="7"/>
      <c r="K8" s="9"/>
      <c r="L8" s="5" t="s">
        <v>95</v>
      </c>
      <c r="M8" s="11">
        <f>AVERAGEIF(Sheet1!G2:G10,"M", Sheet1!B2:B10)</f>
        <v>56.5</v>
      </c>
      <c r="N8" s="15"/>
      <c r="O8" s="15"/>
    </row>
    <row r="9" spans="1:16" ht="21" x14ac:dyDescent="0.35">
      <c r="A9" s="15"/>
      <c r="B9" s="6"/>
      <c r="C9" s="7"/>
      <c r="D9" s="2" t="s">
        <v>66</v>
      </c>
      <c r="E9" s="2">
        <f>COUNTIF(Sheet1!J2:J10, "Y")</f>
        <v>0</v>
      </c>
      <c r="F9" s="7"/>
      <c r="G9" s="9">
        <v>4</v>
      </c>
      <c r="H9" s="5" t="s">
        <v>69</v>
      </c>
      <c r="I9" s="7">
        <f>COUNTIF(Sheet1!C2:C10,4)</f>
        <v>0</v>
      </c>
      <c r="J9" s="7"/>
      <c r="K9" s="9"/>
      <c r="L9" s="5"/>
      <c r="M9" s="11"/>
      <c r="N9" s="15"/>
      <c r="O9" s="15"/>
    </row>
    <row r="10" spans="1:16" ht="21" x14ac:dyDescent="0.35">
      <c r="A10" s="15"/>
      <c r="B10" s="6"/>
      <c r="C10" s="7"/>
      <c r="D10" s="5" t="s">
        <v>68</v>
      </c>
      <c r="E10" s="2">
        <f>COUNTIF(Sheet1!Y2:Y10, "Y")</f>
        <v>4</v>
      </c>
      <c r="F10" s="7"/>
      <c r="G10" s="9">
        <v>5</v>
      </c>
      <c r="H10" s="5" t="s">
        <v>71</v>
      </c>
      <c r="I10" s="7">
        <f>COUNTIF(Sheet1!C2:C10,5)</f>
        <v>0</v>
      </c>
      <c r="J10" s="7"/>
      <c r="K10" s="9"/>
      <c r="L10" s="5" t="s">
        <v>96</v>
      </c>
      <c r="M10" s="16">
        <v>0</v>
      </c>
      <c r="N10" s="15"/>
      <c r="O10" s="15"/>
    </row>
    <row r="11" spans="1:16" ht="21" x14ac:dyDescent="0.35">
      <c r="A11" s="15"/>
      <c r="B11" s="7"/>
      <c r="C11" s="7"/>
      <c r="D11" s="5" t="s">
        <v>70</v>
      </c>
      <c r="E11" s="2">
        <f>COUNTIF(Sheet1!M2:M10, "Y")</f>
        <v>3</v>
      </c>
      <c r="F11" s="7"/>
      <c r="G11" s="9">
        <v>6</v>
      </c>
      <c r="H11" s="5" t="s">
        <v>73</v>
      </c>
      <c r="I11" s="7">
        <f>COUNTIF(Sheet1!C2:C10,6)</f>
        <v>0</v>
      </c>
      <c r="J11" s="7"/>
      <c r="K11" s="9"/>
      <c r="L11" s="5" t="s">
        <v>97</v>
      </c>
      <c r="M11" s="16">
        <v>0</v>
      </c>
      <c r="N11" s="15"/>
      <c r="O11" s="15"/>
    </row>
    <row r="12" spans="1:16" ht="21" x14ac:dyDescent="0.35">
      <c r="A12" s="15"/>
      <c r="B12" s="7"/>
      <c r="C12" s="7"/>
      <c r="D12" s="5" t="s">
        <v>72</v>
      </c>
      <c r="E12" s="11">
        <f>AVERAGEIF(Sheet1!O1:O10,"&gt;0")</f>
        <v>4.0244444444444447</v>
      </c>
      <c r="F12" s="7"/>
      <c r="G12" s="9">
        <v>7</v>
      </c>
      <c r="H12" s="5" t="s">
        <v>75</v>
      </c>
      <c r="I12" s="7">
        <f>COUNTIF(Sheet1!C2:C10,7)</f>
        <v>0</v>
      </c>
      <c r="J12" s="7"/>
      <c r="K12" s="9"/>
      <c r="L12" s="5" t="s">
        <v>98</v>
      </c>
      <c r="M12" s="16">
        <v>0</v>
      </c>
      <c r="N12" s="15"/>
      <c r="O12" s="15"/>
    </row>
    <row r="13" spans="1:16" ht="21" x14ac:dyDescent="0.35">
      <c r="A13" s="15"/>
      <c r="B13" s="7"/>
      <c r="C13" s="7"/>
      <c r="D13" s="5" t="s">
        <v>74</v>
      </c>
      <c r="E13" s="11">
        <f>AVERAGEIF(Sheet1!U2:U10,"&gt;0")</f>
        <v>13.333333333333334</v>
      </c>
      <c r="F13" s="7"/>
      <c r="G13" s="9">
        <v>8</v>
      </c>
      <c r="H13" s="5" t="s">
        <v>77</v>
      </c>
      <c r="I13" s="7">
        <f>COUNTIF(Sheet1!C2:C10,8)</f>
        <v>0</v>
      </c>
      <c r="J13" s="7"/>
      <c r="K13" s="9"/>
      <c r="L13" s="5" t="s">
        <v>99</v>
      </c>
      <c r="M13" s="16">
        <v>0</v>
      </c>
      <c r="N13" s="15"/>
      <c r="O13" s="15"/>
    </row>
    <row r="14" spans="1:16" ht="21" x14ac:dyDescent="0.35">
      <c r="A14" s="15"/>
      <c r="B14" s="7"/>
      <c r="C14" s="7"/>
      <c r="D14" s="5" t="s">
        <v>76</v>
      </c>
      <c r="E14" s="2">
        <f>(COUNTA(Sheet1!Q2:Q10))-(COUNTIF(Sheet1!Q2:Q10,"N"))-(COUNTIF(Sheet1!Q2:Q10,"DK/R"))</f>
        <v>7</v>
      </c>
      <c r="F14" s="7"/>
      <c r="G14" s="9">
        <v>9</v>
      </c>
      <c r="H14" s="5" t="s">
        <v>79</v>
      </c>
      <c r="I14" s="7">
        <f>COUNTIF(Sheet1!C2:C10,9)</f>
        <v>0</v>
      </c>
      <c r="J14" s="7"/>
      <c r="K14" s="9"/>
      <c r="L14" s="5" t="s">
        <v>100</v>
      </c>
      <c r="M14" s="16">
        <v>2</v>
      </c>
      <c r="N14" s="15"/>
      <c r="O14" s="15"/>
    </row>
    <row r="15" spans="1:16" ht="21" x14ac:dyDescent="0.35">
      <c r="A15" s="15"/>
      <c r="B15" s="7"/>
      <c r="C15" s="7"/>
      <c r="D15" s="5" t="s">
        <v>78</v>
      </c>
      <c r="E15" s="2">
        <f>COUNTIF(Sheet1!Q2:Q10,"*diab*")</f>
        <v>3</v>
      </c>
      <c r="F15" s="7"/>
      <c r="G15" s="9">
        <v>10</v>
      </c>
      <c r="H15" s="5" t="s">
        <v>81</v>
      </c>
      <c r="I15" s="7">
        <f>COUNTIF(Sheet1!C2:C10,10)</f>
        <v>9</v>
      </c>
      <c r="J15" s="7"/>
      <c r="K15" s="9"/>
      <c r="L15" s="5" t="s">
        <v>101</v>
      </c>
      <c r="M15" s="16">
        <v>2</v>
      </c>
      <c r="N15" s="15"/>
      <c r="O15" s="15"/>
    </row>
    <row r="16" spans="1:16" ht="21" x14ac:dyDescent="0.35">
      <c r="A16" s="15"/>
      <c r="B16" s="7"/>
      <c r="C16" s="7"/>
      <c r="D16" s="5" t="s">
        <v>80</v>
      </c>
      <c r="E16" s="2">
        <f>COUNTIF(Sheet1!Q2:Q10,"*cancer*")</f>
        <v>0</v>
      </c>
      <c r="F16" s="7"/>
      <c r="G16" s="9">
        <v>11</v>
      </c>
      <c r="H16" s="5" t="s">
        <v>83</v>
      </c>
      <c r="I16" s="7">
        <f>COUNTIF(Sheet1!C2:C10,11)</f>
        <v>0</v>
      </c>
      <c r="J16" s="7"/>
      <c r="K16" s="9"/>
      <c r="L16" s="5" t="s">
        <v>102</v>
      </c>
      <c r="M16" s="16">
        <v>1</v>
      </c>
      <c r="N16" s="15"/>
      <c r="O16" s="15"/>
    </row>
    <row r="17" spans="1:15" ht="21" x14ac:dyDescent="0.35">
      <c r="A17" s="15"/>
      <c r="B17" s="7"/>
      <c r="C17" s="7"/>
      <c r="D17" s="5" t="s">
        <v>82</v>
      </c>
      <c r="E17" s="2">
        <f>COUNTIF(Sheet1!Q2:Q10,"*hd*")+COUNTIF(Sheet1!Q2:Q10,"*heart*")</f>
        <v>4</v>
      </c>
      <c r="F17" s="7"/>
      <c r="G17" s="9">
        <v>12</v>
      </c>
      <c r="H17" s="5" t="s">
        <v>84</v>
      </c>
      <c r="I17" s="7">
        <f>COUNTIF(Sheet1!C2:C10,12)</f>
        <v>0</v>
      </c>
      <c r="J17" s="7"/>
      <c r="K17" s="9"/>
      <c r="L17" s="5" t="s">
        <v>103</v>
      </c>
      <c r="M17" s="16">
        <v>4</v>
      </c>
      <c r="N17" s="15"/>
      <c r="O17" s="15"/>
    </row>
    <row r="18" spans="1:15" ht="21" x14ac:dyDescent="0.35">
      <c r="A18" s="15"/>
      <c r="B18" s="7"/>
      <c r="C18" s="7"/>
      <c r="D18" s="5" t="s">
        <v>86</v>
      </c>
      <c r="E18" s="2">
        <f>COUNTIF(Sheet1!V2:V10, "Y")</f>
        <v>6</v>
      </c>
      <c r="F18" s="7"/>
      <c r="G18" s="9">
        <v>13</v>
      </c>
      <c r="H18" s="5" t="s">
        <v>85</v>
      </c>
      <c r="I18" s="7">
        <f>COUNTIF(Sheet1!C2:C10,13)</f>
        <v>0</v>
      </c>
      <c r="J18" s="7"/>
      <c r="K18" s="10"/>
      <c r="L18" s="15"/>
      <c r="M18" s="15"/>
      <c r="N18" s="15"/>
      <c r="O18" s="15"/>
    </row>
    <row r="19" spans="1:15" ht="21" x14ac:dyDescent="0.35">
      <c r="A19" s="15"/>
      <c r="B19" s="7"/>
      <c r="C19" s="7"/>
      <c r="D19" s="23" t="s">
        <v>107</v>
      </c>
      <c r="E19" s="2">
        <f>COUNTIF(Sheet1!P2:P10, "Y")</f>
        <v>2</v>
      </c>
      <c r="F19" s="7"/>
      <c r="G19" s="9">
        <v>14</v>
      </c>
      <c r="H19" s="5" t="s">
        <v>87</v>
      </c>
      <c r="I19" s="7">
        <f>COUNTIF(Sheet1!C2:C10,14)</f>
        <v>0</v>
      </c>
      <c r="J19" s="7"/>
      <c r="K19" s="10"/>
      <c r="L19" s="15"/>
      <c r="M19" s="15"/>
      <c r="N19" s="15"/>
      <c r="O19" s="15"/>
    </row>
    <row r="20" spans="1:15" ht="21" x14ac:dyDescent="0.35">
      <c r="A20" s="15"/>
      <c r="B20" s="7"/>
      <c r="C20" s="7"/>
      <c r="D20" s="23" t="s">
        <v>108</v>
      </c>
      <c r="E20" s="2">
        <f>COUNTIF(Sheet1!T2:T10, "Y")</f>
        <v>0</v>
      </c>
      <c r="F20" s="7"/>
      <c r="G20" s="9">
        <v>15</v>
      </c>
      <c r="H20" s="5" t="s">
        <v>88</v>
      </c>
      <c r="I20" s="7">
        <f>COUNTIF(Sheet1!C2:C10,15)</f>
        <v>0</v>
      </c>
      <c r="J20" s="7"/>
      <c r="K20" s="10"/>
      <c r="L20" s="15"/>
      <c r="M20" s="15"/>
      <c r="N20" s="15"/>
      <c r="O20" s="15"/>
    </row>
    <row r="21" spans="1:15" ht="21" x14ac:dyDescent="0.35">
      <c r="A21" s="15"/>
      <c r="B21" s="7"/>
      <c r="C21" s="7"/>
      <c r="D21" s="7"/>
      <c r="E21" s="7"/>
      <c r="F21" s="7"/>
      <c r="G21" s="9">
        <v>16</v>
      </c>
      <c r="H21" s="5" t="s">
        <v>89</v>
      </c>
      <c r="I21" s="7">
        <f>COUNTIF(Sheet1!C2:C10,16)</f>
        <v>0</v>
      </c>
      <c r="J21" s="7"/>
      <c r="K21" s="10"/>
      <c r="L21" s="15"/>
      <c r="M21" s="15"/>
      <c r="N21" s="15"/>
      <c r="O21" s="15"/>
    </row>
    <row r="22" spans="1:15" ht="21" x14ac:dyDescent="0.35">
      <c r="A22" s="15"/>
      <c r="B22" s="7"/>
      <c r="C22" s="7"/>
      <c r="D22" s="5"/>
      <c r="E22" s="7"/>
      <c r="F22" s="7"/>
      <c r="G22" s="9">
        <v>17</v>
      </c>
      <c r="H22" s="5" t="s">
        <v>90</v>
      </c>
      <c r="I22" s="7">
        <f>COUNTIF(Sheet1!C2:C10,17)</f>
        <v>0</v>
      </c>
      <c r="J22" s="7"/>
      <c r="K22" s="10"/>
      <c r="L22" s="15"/>
      <c r="M22" s="15"/>
      <c r="N22" s="15"/>
      <c r="O22" s="15"/>
    </row>
  </sheetData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8.75" x14ac:dyDescent="0.3"/>
  <cols>
    <col min="1" max="1" width="20.85546875" style="33" customWidth="1"/>
    <col min="2" max="3" width="4.85546875" style="33" customWidth="1"/>
    <col min="4" max="4" width="4.85546875" style="52" customWidth="1"/>
    <col min="5" max="6" width="4.85546875" style="53" customWidth="1"/>
    <col min="7" max="7" width="4.85546875" style="33" customWidth="1"/>
    <col min="8" max="9" width="7.85546875" style="33" customWidth="1"/>
    <col min="10" max="10" width="4.85546875" style="54" customWidth="1"/>
    <col min="11" max="12" width="4.85546875" style="33" customWidth="1"/>
    <col min="13" max="13" width="4.85546875" style="55" customWidth="1"/>
    <col min="14" max="14" width="7.85546875" style="33" customWidth="1"/>
    <col min="15" max="15" width="7.85546875" style="56" customWidth="1"/>
    <col min="16" max="16" width="4.85546875" style="33" customWidth="1"/>
    <col min="17" max="17" width="12.85546875" style="33" customWidth="1"/>
    <col min="18" max="18" width="12.85546875" style="57" customWidth="1"/>
    <col min="19" max="19" width="4.85546875" style="33" customWidth="1"/>
    <col min="20" max="20" width="4.85546875" style="58" customWidth="1"/>
    <col min="21" max="21" width="7.85546875" style="59" customWidth="1"/>
    <col min="22" max="25" width="4.85546875" style="33" customWidth="1"/>
    <col min="26" max="27" width="8.85546875" style="33" customWidth="1"/>
    <col min="28" max="30" width="2.85546875" style="33" customWidth="1"/>
    <col min="31" max="16384" width="8.85546875" style="33"/>
  </cols>
  <sheetData>
    <row r="1" spans="1:27" x14ac:dyDescent="0.3">
      <c r="A1" s="24" t="s">
        <v>0</v>
      </c>
      <c r="B1" s="24" t="s">
        <v>30</v>
      </c>
      <c r="C1" s="24" t="s">
        <v>27</v>
      </c>
      <c r="D1" s="25" t="s">
        <v>1</v>
      </c>
      <c r="E1" s="26" t="s">
        <v>23</v>
      </c>
      <c r="F1" s="26" t="s">
        <v>18</v>
      </c>
      <c r="G1" s="26" t="s">
        <v>28</v>
      </c>
      <c r="H1" s="26" t="s">
        <v>3</v>
      </c>
      <c r="I1" s="26" t="s">
        <v>5</v>
      </c>
      <c r="J1" s="27" t="s">
        <v>6</v>
      </c>
      <c r="K1" s="26" t="s">
        <v>8</v>
      </c>
      <c r="L1" s="26" t="s">
        <v>20</v>
      </c>
      <c r="M1" s="28" t="s">
        <v>24</v>
      </c>
      <c r="N1" s="26" t="s">
        <v>9</v>
      </c>
      <c r="O1" s="29" t="s">
        <v>25</v>
      </c>
      <c r="P1" s="26" t="s">
        <v>26</v>
      </c>
      <c r="Q1" s="26" t="s">
        <v>19</v>
      </c>
      <c r="R1" s="30" t="s">
        <v>10</v>
      </c>
      <c r="S1" s="26" t="s">
        <v>11</v>
      </c>
      <c r="T1" s="31" t="s">
        <v>12</v>
      </c>
      <c r="U1" s="32" t="s">
        <v>13</v>
      </c>
      <c r="V1" s="26" t="s">
        <v>14</v>
      </c>
      <c r="W1" s="26" t="s">
        <v>29</v>
      </c>
      <c r="X1" s="26" t="s">
        <v>16</v>
      </c>
      <c r="Y1" s="26" t="s">
        <v>17</v>
      </c>
      <c r="Z1" s="26" t="s">
        <v>22</v>
      </c>
      <c r="AA1" s="26" t="s">
        <v>21</v>
      </c>
    </row>
    <row r="2" spans="1:27" x14ac:dyDescent="0.3">
      <c r="A2" s="34" t="s">
        <v>35</v>
      </c>
      <c r="B2" s="34">
        <v>34</v>
      </c>
      <c r="C2" s="34">
        <v>10</v>
      </c>
      <c r="D2" s="35">
        <v>1</v>
      </c>
      <c r="E2" s="36"/>
      <c r="F2" s="36">
        <v>1</v>
      </c>
      <c r="G2" s="34" t="s">
        <v>31</v>
      </c>
      <c r="H2" s="34" t="s">
        <v>36</v>
      </c>
      <c r="I2" s="34" t="s">
        <v>33</v>
      </c>
      <c r="J2" s="37" t="s">
        <v>7</v>
      </c>
      <c r="K2" s="34"/>
      <c r="L2" s="34"/>
      <c r="M2" s="38" t="s">
        <v>7</v>
      </c>
      <c r="N2" s="34">
        <v>3</v>
      </c>
      <c r="O2" s="39">
        <v>10</v>
      </c>
      <c r="P2" s="34" t="s">
        <v>7</v>
      </c>
      <c r="Q2" s="34" t="s">
        <v>57</v>
      </c>
      <c r="R2" s="40" t="s">
        <v>37</v>
      </c>
      <c r="S2" s="34" t="s">
        <v>7</v>
      </c>
      <c r="T2" s="41" t="s">
        <v>7</v>
      </c>
      <c r="U2" s="42">
        <v>7</v>
      </c>
      <c r="V2" s="34" t="s">
        <v>15</v>
      </c>
      <c r="W2" s="34" t="s">
        <v>15</v>
      </c>
      <c r="X2" s="34" t="s">
        <v>52</v>
      </c>
      <c r="Y2" s="34" t="s">
        <v>7</v>
      </c>
      <c r="Z2" s="34"/>
      <c r="AA2" s="34"/>
    </row>
    <row r="3" spans="1:27" x14ac:dyDescent="0.3">
      <c r="A3" s="34" t="s">
        <v>47</v>
      </c>
      <c r="B3" s="34">
        <v>57</v>
      </c>
      <c r="C3" s="34">
        <v>10</v>
      </c>
      <c r="D3" s="35">
        <v>1</v>
      </c>
      <c r="E3" s="36"/>
      <c r="F3" s="36">
        <v>1</v>
      </c>
      <c r="G3" s="34" t="s">
        <v>2</v>
      </c>
      <c r="H3" s="34" t="s">
        <v>4</v>
      </c>
      <c r="I3" s="34" t="s">
        <v>32</v>
      </c>
      <c r="J3" s="37" t="s">
        <v>7</v>
      </c>
      <c r="K3" s="34"/>
      <c r="L3" s="34"/>
      <c r="M3" s="38" t="s">
        <v>7</v>
      </c>
      <c r="N3" s="34"/>
      <c r="O3" s="39">
        <v>0.25</v>
      </c>
      <c r="P3" s="34" t="s">
        <v>15</v>
      </c>
      <c r="Q3" s="34" t="s">
        <v>34</v>
      </c>
      <c r="R3" s="40" t="s">
        <v>37</v>
      </c>
      <c r="S3" s="34" t="s">
        <v>7</v>
      </c>
      <c r="T3" s="41" t="s">
        <v>7</v>
      </c>
      <c r="U3" s="42">
        <v>31</v>
      </c>
      <c r="V3" s="34" t="s">
        <v>15</v>
      </c>
      <c r="W3" s="34" t="s">
        <v>15</v>
      </c>
      <c r="X3" s="34" t="s">
        <v>54</v>
      </c>
      <c r="Y3" s="34" t="s">
        <v>7</v>
      </c>
      <c r="Z3" s="34"/>
      <c r="AA3" s="34"/>
    </row>
    <row r="4" spans="1:27" x14ac:dyDescent="0.3">
      <c r="A4" s="34" t="s">
        <v>46</v>
      </c>
      <c r="B4" s="34">
        <v>68</v>
      </c>
      <c r="C4" s="34">
        <v>10</v>
      </c>
      <c r="D4" s="35">
        <v>1</v>
      </c>
      <c r="E4" s="36"/>
      <c r="F4" s="36">
        <v>1</v>
      </c>
      <c r="G4" s="34" t="s">
        <v>31</v>
      </c>
      <c r="H4" s="34" t="s">
        <v>4</v>
      </c>
      <c r="I4" s="34" t="s">
        <v>32</v>
      </c>
      <c r="J4" s="37" t="s">
        <v>7</v>
      </c>
      <c r="K4" s="34"/>
      <c r="L4" s="34"/>
      <c r="M4" s="38" t="s">
        <v>15</v>
      </c>
      <c r="N4" s="34">
        <v>80</v>
      </c>
      <c r="O4" s="39">
        <v>3</v>
      </c>
      <c r="P4" s="34" t="s">
        <v>7</v>
      </c>
      <c r="Q4" s="34"/>
      <c r="R4" s="40" t="s">
        <v>37</v>
      </c>
      <c r="S4" s="34" t="s">
        <v>7</v>
      </c>
      <c r="T4" s="41" t="s">
        <v>7</v>
      </c>
      <c r="U4" s="42">
        <v>24</v>
      </c>
      <c r="V4" s="34" t="s">
        <v>7</v>
      </c>
      <c r="W4" s="34" t="s">
        <v>15</v>
      </c>
      <c r="X4" s="34" t="s">
        <v>53</v>
      </c>
      <c r="Y4" s="34" t="s">
        <v>15</v>
      </c>
      <c r="Z4" s="34" t="s">
        <v>50</v>
      </c>
      <c r="AA4" s="34" t="s">
        <v>51</v>
      </c>
    </row>
    <row r="5" spans="1:27" x14ac:dyDescent="0.3">
      <c r="A5" s="34" t="s">
        <v>40</v>
      </c>
      <c r="B5" s="34">
        <v>40</v>
      </c>
      <c r="C5" s="34">
        <v>10</v>
      </c>
      <c r="D5" s="35">
        <v>1</v>
      </c>
      <c r="E5" s="36"/>
      <c r="F5" s="36">
        <v>1</v>
      </c>
      <c r="G5" s="34" t="s">
        <v>2</v>
      </c>
      <c r="H5" s="34" t="s">
        <v>56</v>
      </c>
      <c r="I5" s="34" t="s">
        <v>32</v>
      </c>
      <c r="J5" s="37" t="s">
        <v>7</v>
      </c>
      <c r="K5" s="34"/>
      <c r="L5" s="34"/>
      <c r="M5" s="38" t="s">
        <v>15</v>
      </c>
      <c r="N5" s="34"/>
      <c r="O5" s="39">
        <v>0.17</v>
      </c>
      <c r="P5" s="34" t="s">
        <v>7</v>
      </c>
      <c r="Q5" s="34" t="s">
        <v>58</v>
      </c>
      <c r="R5" s="40">
        <v>8</v>
      </c>
      <c r="S5" s="34" t="s">
        <v>7</v>
      </c>
      <c r="T5" s="41" t="s">
        <v>7</v>
      </c>
      <c r="U5" s="42">
        <v>3</v>
      </c>
      <c r="V5" s="34" t="s">
        <v>7</v>
      </c>
      <c r="W5" s="34" t="s">
        <v>15</v>
      </c>
      <c r="X5" s="34" t="s">
        <v>55</v>
      </c>
      <c r="Y5" s="34" t="s">
        <v>15</v>
      </c>
      <c r="Z5" s="34"/>
      <c r="AA5" s="34"/>
    </row>
    <row r="6" spans="1:27" x14ac:dyDescent="0.3">
      <c r="A6" s="34" t="s">
        <v>49</v>
      </c>
      <c r="B6" s="34">
        <v>25</v>
      </c>
      <c r="C6" s="34">
        <v>10</v>
      </c>
      <c r="D6" s="35">
        <v>1</v>
      </c>
      <c r="E6" s="36"/>
      <c r="F6" s="36">
        <v>1</v>
      </c>
      <c r="G6" s="34" t="s">
        <v>2</v>
      </c>
      <c r="H6" s="34" t="s">
        <v>4</v>
      </c>
      <c r="I6" s="34" t="s">
        <v>32</v>
      </c>
      <c r="J6" s="37" t="s">
        <v>7</v>
      </c>
      <c r="K6" s="34"/>
      <c r="L6" s="34"/>
      <c r="M6" s="38" t="s">
        <v>7</v>
      </c>
      <c r="N6" s="34">
        <v>180</v>
      </c>
      <c r="O6" s="39">
        <v>3</v>
      </c>
      <c r="P6" s="34" t="s">
        <v>7</v>
      </c>
      <c r="Q6" s="34" t="s">
        <v>34</v>
      </c>
      <c r="R6" s="40"/>
      <c r="S6" s="34"/>
      <c r="T6" s="41"/>
      <c r="U6" s="42">
        <v>15</v>
      </c>
      <c r="V6" s="34" t="s">
        <v>15</v>
      </c>
      <c r="W6" s="34" t="s">
        <v>15</v>
      </c>
      <c r="X6" s="34" t="s">
        <v>52</v>
      </c>
      <c r="Y6" s="34"/>
      <c r="Z6" s="34"/>
      <c r="AA6" s="34"/>
    </row>
    <row r="7" spans="1:27" x14ac:dyDescent="0.3">
      <c r="A7" s="43" t="s">
        <v>44</v>
      </c>
      <c r="B7" s="43">
        <v>61</v>
      </c>
      <c r="C7" s="43">
        <v>10</v>
      </c>
      <c r="D7" s="44">
        <v>1</v>
      </c>
      <c r="E7" s="45"/>
      <c r="F7" s="45">
        <v>1</v>
      </c>
      <c r="G7" s="43" t="s">
        <v>31</v>
      </c>
      <c r="H7" s="43" t="s">
        <v>4</v>
      </c>
      <c r="I7" s="43" t="s">
        <v>32</v>
      </c>
      <c r="J7" s="46" t="s">
        <v>7</v>
      </c>
      <c r="K7" s="43"/>
      <c r="L7" s="43"/>
      <c r="M7" s="47" t="s">
        <v>7</v>
      </c>
      <c r="N7" s="43">
        <v>3</v>
      </c>
      <c r="O7" s="48">
        <v>1.5</v>
      </c>
      <c r="P7" s="43" t="s">
        <v>7</v>
      </c>
      <c r="Q7" s="43" t="s">
        <v>34</v>
      </c>
      <c r="R7" s="49" t="s">
        <v>45</v>
      </c>
      <c r="S7" s="43" t="s">
        <v>15</v>
      </c>
      <c r="T7" s="50" t="s">
        <v>7</v>
      </c>
      <c r="U7" s="51">
        <v>1</v>
      </c>
      <c r="V7" s="43" t="s">
        <v>7</v>
      </c>
      <c r="W7" s="43" t="s">
        <v>7</v>
      </c>
      <c r="X7" s="43"/>
      <c r="Y7" s="43" t="s">
        <v>15</v>
      </c>
      <c r="Z7" s="43"/>
      <c r="AA7" s="43"/>
    </row>
    <row r="8" spans="1:27" s="34" customFormat="1" x14ac:dyDescent="0.3">
      <c r="A8" s="34" t="s">
        <v>38</v>
      </c>
      <c r="B8" s="34">
        <v>62</v>
      </c>
      <c r="C8" s="34">
        <v>10</v>
      </c>
      <c r="D8" s="35">
        <v>1</v>
      </c>
      <c r="E8" s="36"/>
      <c r="F8" s="36">
        <v>1</v>
      </c>
      <c r="G8" s="34" t="s">
        <v>31</v>
      </c>
      <c r="H8" s="34" t="s">
        <v>4</v>
      </c>
      <c r="I8" s="34" t="s">
        <v>32</v>
      </c>
      <c r="J8" s="37" t="s">
        <v>7</v>
      </c>
      <c r="M8" s="38" t="s">
        <v>7</v>
      </c>
      <c r="N8" s="34">
        <v>3</v>
      </c>
      <c r="O8" s="39">
        <v>2.5</v>
      </c>
      <c r="P8" s="34" t="s">
        <v>7</v>
      </c>
      <c r="Q8" s="34" t="s">
        <v>58</v>
      </c>
      <c r="R8" s="40" t="s">
        <v>39</v>
      </c>
      <c r="S8" s="34" t="s">
        <v>15</v>
      </c>
      <c r="T8" s="41" t="s">
        <v>7</v>
      </c>
      <c r="U8" s="42">
        <v>30</v>
      </c>
      <c r="V8" s="34" t="s">
        <v>15</v>
      </c>
      <c r="W8" s="34" t="s">
        <v>15</v>
      </c>
      <c r="X8" s="34" t="s">
        <v>54</v>
      </c>
      <c r="Y8" s="34" t="s">
        <v>7</v>
      </c>
    </row>
    <row r="9" spans="1:27" s="34" customFormat="1" x14ac:dyDescent="0.3">
      <c r="A9" s="34" t="s">
        <v>41</v>
      </c>
      <c r="B9" s="34">
        <v>53</v>
      </c>
      <c r="C9" s="34">
        <v>10</v>
      </c>
      <c r="D9" s="35">
        <v>1</v>
      </c>
      <c r="E9" s="36"/>
      <c r="F9" s="36">
        <v>1</v>
      </c>
      <c r="G9" s="34" t="s">
        <v>31</v>
      </c>
      <c r="H9" s="34" t="s">
        <v>4</v>
      </c>
      <c r="I9" s="34" t="s">
        <v>32</v>
      </c>
      <c r="J9" s="37" t="s">
        <v>7</v>
      </c>
      <c r="M9" s="38" t="s">
        <v>7</v>
      </c>
      <c r="N9" s="34">
        <v>15</v>
      </c>
      <c r="O9" s="39">
        <v>15</v>
      </c>
      <c r="P9" s="34" t="s">
        <v>15</v>
      </c>
      <c r="Q9" s="34" t="s">
        <v>15</v>
      </c>
      <c r="R9" s="40" t="s">
        <v>42</v>
      </c>
      <c r="S9" s="34" t="s">
        <v>7</v>
      </c>
      <c r="T9" s="41" t="s">
        <v>7</v>
      </c>
      <c r="U9" s="42">
        <v>4</v>
      </c>
      <c r="V9" s="34" t="s">
        <v>15</v>
      </c>
      <c r="W9" s="34" t="s">
        <v>15</v>
      </c>
      <c r="X9" s="34" t="s">
        <v>53</v>
      </c>
      <c r="Y9" s="34" t="s">
        <v>7</v>
      </c>
    </row>
    <row r="10" spans="1:27" s="34" customFormat="1" x14ac:dyDescent="0.3">
      <c r="A10" s="34" t="s">
        <v>48</v>
      </c>
      <c r="B10" s="34">
        <v>61</v>
      </c>
      <c r="C10" s="34">
        <v>10</v>
      </c>
      <c r="D10" s="35">
        <v>1</v>
      </c>
      <c r="E10" s="36"/>
      <c r="F10" s="36">
        <v>1</v>
      </c>
      <c r="G10" s="34" t="s">
        <v>31</v>
      </c>
      <c r="H10" s="34" t="s">
        <v>4</v>
      </c>
      <c r="I10" s="34" t="s">
        <v>32</v>
      </c>
      <c r="J10" s="37" t="s">
        <v>7</v>
      </c>
      <c r="M10" s="38" t="s">
        <v>15</v>
      </c>
      <c r="N10" s="34">
        <v>0</v>
      </c>
      <c r="O10" s="39">
        <v>0.8</v>
      </c>
      <c r="P10" s="34" t="s">
        <v>7</v>
      </c>
      <c r="R10" s="40">
        <v>8</v>
      </c>
      <c r="S10" s="34" t="s">
        <v>7</v>
      </c>
      <c r="T10" s="41" t="s">
        <v>7</v>
      </c>
      <c r="U10" s="42">
        <v>5</v>
      </c>
      <c r="V10" s="34" t="s">
        <v>15</v>
      </c>
      <c r="W10" s="34" t="s">
        <v>15</v>
      </c>
      <c r="Y10" s="34" t="s">
        <v>15</v>
      </c>
    </row>
    <row r="11" spans="1:27" s="34" customFormat="1" x14ac:dyDescent="0.3">
      <c r="D11" s="35"/>
      <c r="E11" s="36"/>
      <c r="F11" s="36"/>
      <c r="J11" s="37"/>
      <c r="M11" s="38"/>
      <c r="O11" s="39"/>
      <c r="R11" s="40"/>
      <c r="T11" s="41"/>
      <c r="U11" s="42"/>
    </row>
    <row r="12" spans="1:27" s="34" customFormat="1" x14ac:dyDescent="0.3">
      <c r="D12" s="35"/>
      <c r="E12" s="36"/>
      <c r="F12" s="36"/>
      <c r="J12" s="37"/>
      <c r="M12" s="38"/>
      <c r="O12" s="39"/>
      <c r="R12" s="40"/>
      <c r="T12" s="41"/>
      <c r="U12" s="42"/>
    </row>
    <row r="13" spans="1:27" s="34" customFormat="1" x14ac:dyDescent="0.3">
      <c r="D13" s="35"/>
      <c r="E13" s="36"/>
      <c r="F13" s="36"/>
      <c r="J13" s="37"/>
      <c r="M13" s="38"/>
      <c r="O13" s="39"/>
      <c r="R13" s="40"/>
      <c r="T13" s="41"/>
      <c r="U13" s="42"/>
    </row>
    <row r="14" spans="1:27" s="34" customFormat="1" x14ac:dyDescent="0.3">
      <c r="D14" s="35"/>
      <c r="E14" s="36"/>
      <c r="F14" s="36"/>
      <c r="J14" s="37"/>
      <c r="M14" s="38"/>
      <c r="O14" s="39"/>
      <c r="R14" s="40"/>
      <c r="T14" s="41"/>
      <c r="U14" s="42"/>
    </row>
    <row r="15" spans="1:27" s="34" customFormat="1" x14ac:dyDescent="0.3">
      <c r="D15" s="35"/>
      <c r="E15" s="36"/>
      <c r="F15" s="36"/>
      <c r="J15" s="37"/>
      <c r="M15" s="38"/>
      <c r="O15" s="39"/>
      <c r="R15" s="40"/>
      <c r="T15" s="41"/>
      <c r="U15" s="42"/>
    </row>
    <row r="16" spans="1:27" s="34" customFormat="1" x14ac:dyDescent="0.3">
      <c r="D16" s="35"/>
      <c r="E16" s="36"/>
      <c r="F16" s="36"/>
      <c r="J16" s="37"/>
      <c r="M16" s="38"/>
      <c r="O16" s="39"/>
      <c r="R16" s="40"/>
      <c r="T16" s="41"/>
      <c r="U16" s="42"/>
    </row>
    <row r="17" spans="4:21" s="34" customFormat="1" x14ac:dyDescent="0.3">
      <c r="D17" s="35"/>
      <c r="E17" s="36"/>
      <c r="F17" s="36"/>
      <c r="J17" s="37"/>
      <c r="M17" s="38"/>
      <c r="O17" s="39"/>
      <c r="R17" s="40"/>
      <c r="T17" s="41"/>
      <c r="U17" s="42"/>
    </row>
    <row r="18" spans="4:21" s="34" customFormat="1" x14ac:dyDescent="0.3">
      <c r="D18" s="35"/>
      <c r="E18" s="36"/>
      <c r="F18" s="36"/>
      <c r="J18" s="37"/>
      <c r="M18" s="38"/>
      <c r="O18" s="39"/>
      <c r="R18" s="40"/>
      <c r="T18" s="41"/>
      <c r="U18" s="42"/>
    </row>
    <row r="19" spans="4:21" s="34" customFormat="1" x14ac:dyDescent="0.3">
      <c r="D19" s="35"/>
      <c r="E19" s="36"/>
      <c r="F19" s="36"/>
      <c r="J19" s="37"/>
      <c r="M19" s="38"/>
      <c r="O19" s="39"/>
      <c r="R19" s="40"/>
      <c r="T19" s="41"/>
      <c r="U19" s="42"/>
    </row>
    <row r="20" spans="4:21" s="34" customFormat="1" x14ac:dyDescent="0.3">
      <c r="D20" s="35"/>
      <c r="E20" s="36"/>
      <c r="F20" s="36"/>
      <c r="J20" s="37"/>
      <c r="M20" s="38"/>
      <c r="O20" s="39"/>
      <c r="R20" s="40"/>
      <c r="T20" s="41"/>
      <c r="U20" s="42"/>
    </row>
    <row r="21" spans="4:21" s="34" customFormat="1" x14ac:dyDescent="0.3">
      <c r="D21" s="35"/>
      <c r="E21" s="36"/>
      <c r="F21" s="36"/>
      <c r="J21" s="37"/>
      <c r="M21" s="38"/>
      <c r="O21" s="39"/>
      <c r="R21" s="40"/>
      <c r="T21" s="41"/>
      <c r="U21" s="42"/>
    </row>
    <row r="22" spans="4:21" s="34" customFormat="1" x14ac:dyDescent="0.3">
      <c r="D22" s="35"/>
      <c r="E22" s="36"/>
      <c r="F22" s="36"/>
      <c r="J22" s="37"/>
      <c r="M22" s="38"/>
      <c r="O22" s="39"/>
      <c r="R22" s="40"/>
      <c r="T22" s="41"/>
      <c r="U22" s="42"/>
    </row>
    <row r="23" spans="4:21" s="34" customFormat="1" x14ac:dyDescent="0.3">
      <c r="D23" s="35"/>
      <c r="E23" s="36"/>
      <c r="F23" s="36"/>
      <c r="J23" s="37"/>
      <c r="M23" s="38"/>
      <c r="O23" s="39"/>
      <c r="R23" s="40"/>
      <c r="T23" s="41"/>
      <c r="U23" s="42"/>
    </row>
    <row r="24" spans="4:21" s="34" customFormat="1" x14ac:dyDescent="0.3">
      <c r="D24" s="35"/>
      <c r="E24" s="36"/>
      <c r="F24" s="36"/>
      <c r="J24" s="37"/>
      <c r="M24" s="38"/>
      <c r="O24" s="39"/>
      <c r="R24" s="40"/>
      <c r="T24" s="41"/>
      <c r="U24" s="42"/>
    </row>
    <row r="25" spans="4:21" s="34" customFormat="1" x14ac:dyDescent="0.3">
      <c r="D25" s="35"/>
      <c r="E25" s="36"/>
      <c r="F25" s="36"/>
      <c r="J25" s="37"/>
      <c r="M25" s="38"/>
      <c r="O25" s="39"/>
      <c r="R25" s="40"/>
      <c r="T25" s="41"/>
      <c r="U25" s="42"/>
    </row>
    <row r="26" spans="4:21" s="34" customFormat="1" x14ac:dyDescent="0.3">
      <c r="D26" s="35"/>
      <c r="E26" s="36"/>
      <c r="F26" s="36"/>
      <c r="J26" s="37"/>
      <c r="M26" s="38"/>
      <c r="O26" s="39"/>
      <c r="R26" s="40"/>
      <c r="T26" s="41"/>
      <c r="U26" s="42"/>
    </row>
    <row r="27" spans="4:21" s="34" customFormat="1" x14ac:dyDescent="0.3">
      <c r="D27" s="35"/>
      <c r="E27" s="36"/>
      <c r="F27" s="36"/>
      <c r="J27" s="37"/>
      <c r="M27" s="38"/>
      <c r="O27" s="39"/>
      <c r="R27" s="40"/>
      <c r="T27" s="41"/>
      <c r="U27" s="42"/>
    </row>
    <row r="28" spans="4:21" s="34" customFormat="1" x14ac:dyDescent="0.3">
      <c r="D28" s="35"/>
      <c r="E28" s="36"/>
      <c r="F28" s="36"/>
      <c r="J28" s="37"/>
      <c r="M28" s="38"/>
      <c r="O28" s="39"/>
      <c r="R28" s="40"/>
      <c r="T28" s="41"/>
      <c r="U28" s="42"/>
    </row>
    <row r="29" spans="4:21" s="34" customFormat="1" x14ac:dyDescent="0.3">
      <c r="D29" s="35"/>
      <c r="E29" s="36"/>
      <c r="F29" s="36"/>
      <c r="J29" s="37"/>
      <c r="M29" s="38"/>
      <c r="O29" s="39"/>
      <c r="R29" s="40"/>
      <c r="T29" s="41"/>
      <c r="U29" s="42"/>
    </row>
    <row r="30" spans="4:21" s="34" customFormat="1" x14ac:dyDescent="0.3">
      <c r="D30" s="35"/>
      <c r="E30" s="36"/>
      <c r="F30" s="36"/>
      <c r="J30" s="37"/>
      <c r="M30" s="38"/>
      <c r="O30" s="39"/>
      <c r="R30" s="40"/>
      <c r="T30" s="41"/>
      <c r="U30" s="42"/>
    </row>
    <row r="31" spans="4:21" s="34" customFormat="1" x14ac:dyDescent="0.3">
      <c r="D31" s="35"/>
      <c r="E31" s="36"/>
      <c r="F31" s="36"/>
      <c r="J31" s="37"/>
      <c r="M31" s="38"/>
      <c r="O31" s="39"/>
      <c r="R31" s="40"/>
      <c r="T31" s="41"/>
      <c r="U31" s="42"/>
    </row>
    <row r="32" spans="4:21" s="34" customFormat="1" x14ac:dyDescent="0.3">
      <c r="D32" s="35"/>
      <c r="E32" s="36"/>
      <c r="F32" s="36"/>
      <c r="J32" s="37"/>
      <c r="M32" s="38"/>
      <c r="O32" s="39"/>
      <c r="R32" s="40"/>
      <c r="T32" s="41"/>
      <c r="U32" s="42"/>
    </row>
  </sheetData>
  <autoFilter ref="A1:AA1">
    <sortState ref="A2:AA10">
      <sortCondition ref="A1:A10"/>
    </sortState>
  </autoFilter>
  <pageMargins left="0.5" right="0.5" top="0.5" bottom="0.5" header="0.3" footer="0.3"/>
  <pageSetup paperSize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Kimbell-Auth</dc:creator>
  <cp:lastModifiedBy>Morgan Hunter</cp:lastModifiedBy>
  <cp:lastPrinted>2020-02-06T18:49:02Z</cp:lastPrinted>
  <dcterms:created xsi:type="dcterms:W3CDTF">2020-01-28T16:41:55Z</dcterms:created>
  <dcterms:modified xsi:type="dcterms:W3CDTF">2020-02-07T22:49:22Z</dcterms:modified>
</cp:coreProperties>
</file>