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MH SHARED\COC\Webpage Content\2020 PIT Count Results\"/>
    </mc:Choice>
  </mc:AlternateContent>
  <bookViews>
    <workbookView xWindow="0" yWindow="465" windowWidth="25305" windowHeight="15540"/>
  </bookViews>
  <sheets>
    <sheet name="Summary" sheetId="2" r:id="rId1"/>
    <sheet name="Sheet1" sheetId="1" r:id="rId2"/>
  </sheets>
  <definedNames>
    <definedName name="_xlnm._FilterDatabase" localSheetId="1" hidden="1">Sheet1!$A$1:$AA$1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2"/>
  <c r="M8" i="2" l="1"/>
  <c r="M7" i="2"/>
  <c r="M6" i="2"/>
  <c r="E17" i="2" l="1"/>
  <c r="E16" i="2"/>
  <c r="E15" i="2"/>
  <c r="E13" i="2" l="1"/>
  <c r="E12" i="2"/>
  <c r="I22" i="2" l="1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E18" i="2"/>
  <c r="F3" i="2"/>
  <c r="E8" i="2"/>
  <c r="E14" i="2"/>
  <c r="E11" i="2"/>
  <c r="E10" i="2"/>
  <c r="E9" i="2"/>
  <c r="E7" i="2"/>
  <c r="E6" i="2"/>
  <c r="D3" i="2"/>
  <c r="C3" i="2"/>
</calcChain>
</file>

<file path=xl/sharedStrings.xml><?xml version="1.0" encoding="utf-8"?>
<sst xmlns="http://schemas.openxmlformats.org/spreadsheetml/2006/main" count="441" uniqueCount="133">
  <si>
    <t>Data Reference #</t>
  </si>
  <si>
    <t>Adults</t>
  </si>
  <si>
    <t>F</t>
  </si>
  <si>
    <t>Ethnic</t>
  </si>
  <si>
    <t>Non-H</t>
  </si>
  <si>
    <t>Race</t>
  </si>
  <si>
    <t>AI/AN</t>
  </si>
  <si>
    <t>USAF</t>
  </si>
  <si>
    <t>N</t>
  </si>
  <si>
    <t>VAben</t>
  </si>
  <si>
    <t>EM/nfh</t>
  </si>
  <si>
    <t>#17</t>
  </si>
  <si>
    <t>TBI</t>
  </si>
  <si>
    <t>DV</t>
  </si>
  <si>
    <t>LC Yrs</t>
  </si>
  <si>
    <t>Relatives</t>
  </si>
  <si>
    <t>Y</t>
  </si>
  <si>
    <t>City</t>
  </si>
  <si>
    <t>&gt;fire</t>
  </si>
  <si>
    <t>Total #</t>
  </si>
  <si>
    <t>#16 CHNA</t>
  </si>
  <si>
    <t>NG</t>
  </si>
  <si>
    <t>&gt;Region</t>
  </si>
  <si>
    <t>FireName</t>
  </si>
  <si>
    <t>&lt;18</t>
  </si>
  <si>
    <t>1st X</t>
  </si>
  <si>
    <t>YRS</t>
  </si>
  <si>
    <t>Fst</t>
  </si>
  <si>
    <t>Slept</t>
  </si>
  <si>
    <t>Gen</t>
  </si>
  <si>
    <t>Home</t>
  </si>
  <si>
    <t>Age</t>
  </si>
  <si>
    <t>Valley</t>
  </si>
  <si>
    <t>Middletown</t>
  </si>
  <si>
    <t>M</t>
  </si>
  <si>
    <t>W</t>
  </si>
  <si>
    <t>3, 8</t>
  </si>
  <si>
    <t xml:space="preserve">4,6 </t>
  </si>
  <si>
    <t xml:space="preserve">Valley </t>
  </si>
  <si>
    <t>N/A</t>
  </si>
  <si>
    <t>KT 12/28/59</t>
  </si>
  <si>
    <t>KT 12/28/59 DJ</t>
  </si>
  <si>
    <t>6,8</t>
  </si>
  <si>
    <t>2,5,8</t>
  </si>
  <si>
    <t>TRL 12/19/69</t>
  </si>
  <si>
    <t>4,8</t>
  </si>
  <si>
    <t>"No"</t>
  </si>
  <si>
    <t>NH/PI</t>
  </si>
  <si>
    <t>1,4,6,8</t>
  </si>
  <si>
    <t xml:space="preserve">Clayton, Sulphur </t>
  </si>
  <si>
    <t>2,5,6,8</t>
  </si>
  <si>
    <t>JC 10/21/68</t>
  </si>
  <si>
    <t>JC 10/21/68 VO</t>
  </si>
  <si>
    <t>JC 10/21/68 GG</t>
  </si>
  <si>
    <t>JC 10/21/68 CG</t>
  </si>
  <si>
    <t>JC 10/21/68 JG</t>
  </si>
  <si>
    <t>3,4,5,6,8</t>
  </si>
  <si>
    <t>Female</t>
  </si>
  <si>
    <t>Male</t>
  </si>
  <si>
    <t>Vet.</t>
  </si>
  <si>
    <t>displaced By fire:</t>
  </si>
  <si>
    <t>first time homeless?:</t>
  </si>
  <si>
    <t>disease?:</t>
  </si>
  <si>
    <t>Diabetes?:</t>
  </si>
  <si>
    <t>Cancer?:</t>
  </si>
  <si>
    <t>Heart Disease?:</t>
  </si>
  <si>
    <t>KP 01/05/62</t>
  </si>
  <si>
    <t>HD</t>
  </si>
  <si>
    <t>LJB 02/24/60</t>
  </si>
  <si>
    <t>MJ 06/04/60</t>
  </si>
  <si>
    <t>MP 07/01/62</t>
  </si>
  <si>
    <t>BC 03/07/66</t>
  </si>
  <si>
    <t>EP 04/01/59</t>
  </si>
  <si>
    <t>RB 03/23/81</t>
  </si>
  <si>
    <t>RR 05/05/53</t>
  </si>
  <si>
    <t>RR 05/05/53 AR</t>
  </si>
  <si>
    <t>RR 05/05/53 T</t>
  </si>
  <si>
    <t>RR 05/05/53 UK</t>
  </si>
  <si>
    <t>DK/R</t>
  </si>
  <si>
    <t>TAC 08/26/89</t>
  </si>
  <si>
    <t>TAC 08/26/89 TM</t>
  </si>
  <si>
    <t>TJD 09/08/59</t>
  </si>
  <si>
    <t>TJD 09/08/59 LJD</t>
  </si>
  <si>
    <t>H/L</t>
  </si>
  <si>
    <t>MT</t>
  </si>
  <si>
    <t>HV</t>
  </si>
  <si>
    <t>gender blank/other:</t>
  </si>
  <si>
    <t>MD OBS #06</t>
  </si>
  <si>
    <t>MD OBS #05</t>
  </si>
  <si>
    <t>MD OBS #04</t>
  </si>
  <si>
    <t>MD OBS #03</t>
  </si>
  <si>
    <t>MD OBS #02</t>
  </si>
  <si>
    <t>MD OBS #01</t>
  </si>
  <si>
    <t>Where did you stay last night?</t>
  </si>
  <si>
    <t>non-hab:</t>
  </si>
  <si>
    <t>emer/voucher:</t>
  </si>
  <si>
    <t>foster/grp:</t>
  </si>
  <si>
    <t>hosp:</t>
  </si>
  <si>
    <t>long-term care:</t>
  </si>
  <si>
    <t>psych:</t>
  </si>
  <si>
    <t>SUDS:</t>
  </si>
  <si>
    <t>res/hlfwy not hmlss:</t>
  </si>
  <si>
    <t>hot no voucher:</t>
  </si>
  <si>
    <t>trans housing hmlss:</t>
  </si>
  <si>
    <t>host home:</t>
  </si>
  <si>
    <t>friends temp:</t>
  </si>
  <si>
    <t>friends perm:</t>
  </si>
  <si>
    <t>fam temp:</t>
  </si>
  <si>
    <t>fam perm:</t>
  </si>
  <si>
    <t>HOPWA:</t>
  </si>
  <si>
    <t>other:</t>
  </si>
  <si>
    <t xml:space="preserve"> calc total:</t>
  </si>
  <si>
    <t>relatives in LC?:</t>
  </si>
  <si>
    <t>avg yrs homeless:</t>
  </si>
  <si>
    <t>avg yrs in LC:</t>
  </si>
  <si>
    <t>2020 PIT Survey</t>
  </si>
  <si>
    <t>Surveys:</t>
  </si>
  <si>
    <t>Observations:</t>
  </si>
  <si>
    <t>avg age:</t>
  </si>
  <si>
    <t>avg age F:</t>
  </si>
  <si>
    <t>avg age M:</t>
  </si>
  <si>
    <t>&lt;18 F:</t>
  </si>
  <si>
    <t>&lt;18 M:</t>
  </si>
  <si>
    <t>18-24 F:</t>
  </si>
  <si>
    <t>18-24 M:</t>
  </si>
  <si>
    <t>25-55 F:</t>
  </si>
  <si>
    <t>25-55 M:</t>
  </si>
  <si>
    <t>&gt;55 F:</t>
  </si>
  <si>
    <t>&gt;55 M:</t>
  </si>
  <si>
    <t>Reported ages</t>
  </si>
  <si>
    <t>Counts where available</t>
  </si>
  <si>
    <t>ever in foster care?:</t>
  </si>
  <si>
    <t>experienced DV?: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</si>
</sst>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/>
    <xf numFmtId="0" fontId="2" fillId="0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1" fontId="2" fillId="0" borderId="0" xfId="0" applyNumberFormat="1" applyFont="1"/>
    <xf numFmtId="1" fontId="2" fillId="0" borderId="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/>
    <xf numFmtId="0" fontId="2" fillId="0" borderId="2" xfId="0" applyFont="1" applyBorder="1" applyAlignment="1">
      <alignment horizontal="left"/>
    </xf>
    <xf numFmtId="0" fontId="0" fillId="0" borderId="2" xfId="0" applyBorder="1"/>
    <xf numFmtId="0" fontId="2" fillId="0" borderId="4" xfId="0" applyFont="1" applyBorder="1"/>
    <xf numFmtId="0" fontId="2" fillId="0" borderId="5" xfId="0" applyFont="1" applyBorder="1"/>
    <xf numFmtId="2" fontId="2" fillId="0" borderId="4" xfId="0" applyNumberFormat="1" applyFont="1" applyBorder="1" applyAlignment="1">
      <alignment horizontal="left"/>
    </xf>
    <xf numFmtId="0" fontId="0" fillId="0" borderId="5" xfId="0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2" fontId="5" fillId="2" borderId="0" xfId="0" applyNumberFormat="1" applyFont="1" applyFill="1"/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workbookViewId="0">
      <selection activeCell="B1" sqref="B1"/>
    </sheetView>
  </sheetViews>
  <sheetFormatPr defaultColWidth="11.42578125" defaultRowHeight="15" x14ac:dyDescent="0.25"/>
  <cols>
    <col min="1" max="1" width="2.85546875" customWidth="1"/>
    <col min="2" max="2" width="22.85546875" customWidth="1"/>
    <col min="3" max="5" width="7.85546875" customWidth="1"/>
    <col min="6" max="7" width="5.85546875" customWidth="1"/>
    <col min="8" max="8" width="25.85546875" customWidth="1"/>
    <col min="9" max="10" width="5.85546875" customWidth="1"/>
    <col min="11" max="13" width="7.85546875" customWidth="1"/>
    <col min="14" max="15" width="2.85546875" customWidth="1"/>
  </cols>
  <sheetData>
    <row r="1" spans="2:13" ht="26.25" x14ac:dyDescent="0.4">
      <c r="B1" s="1" t="s">
        <v>33</v>
      </c>
      <c r="C1" s="2"/>
      <c r="D1" s="2"/>
      <c r="E1" s="2"/>
    </row>
    <row r="2" spans="2:13" ht="21" x14ac:dyDescent="0.35">
      <c r="B2" s="3" t="s">
        <v>115</v>
      </c>
      <c r="C2" s="10" t="s">
        <v>1</v>
      </c>
      <c r="D2" s="10" t="s">
        <v>24</v>
      </c>
      <c r="E2" s="11"/>
      <c r="F2" s="10" t="s">
        <v>111</v>
      </c>
      <c r="G2" s="11"/>
      <c r="H2" s="11" t="s">
        <v>116</v>
      </c>
      <c r="I2" s="11"/>
      <c r="J2" s="11"/>
      <c r="K2" s="11"/>
      <c r="L2" s="11" t="s">
        <v>117</v>
      </c>
      <c r="M2" s="13"/>
    </row>
    <row r="3" spans="2:13" s="2" customFormat="1" ht="21" x14ac:dyDescent="0.35">
      <c r="B3" s="4"/>
      <c r="C3" s="4">
        <f>SUM(Sheet1!D2:D30)</f>
        <v>37</v>
      </c>
      <c r="D3" s="4">
        <f>SUM(Sheet1!E2:E30)</f>
        <v>0</v>
      </c>
      <c r="F3" s="2">
        <f>SUM(Sheet1!F2:F30)</f>
        <v>37</v>
      </c>
      <c r="H3" s="2">
        <v>13</v>
      </c>
      <c r="L3" s="2">
        <v>6</v>
      </c>
    </row>
    <row r="4" spans="2:13" ht="21" x14ac:dyDescent="0.35">
      <c r="B4" s="4"/>
      <c r="C4" s="4"/>
      <c r="D4" s="4"/>
      <c r="E4" s="4"/>
    </row>
    <row r="5" spans="2:13" ht="21" x14ac:dyDescent="0.35">
      <c r="B5" s="16" t="s">
        <v>130</v>
      </c>
      <c r="C5" s="6"/>
      <c r="D5" s="17"/>
      <c r="E5" s="17"/>
      <c r="F5" s="6"/>
      <c r="G5" s="18" t="s">
        <v>93</v>
      </c>
      <c r="H5" s="5"/>
      <c r="I5" s="6"/>
      <c r="J5" s="6"/>
      <c r="K5" s="20" t="s">
        <v>129</v>
      </c>
      <c r="L5" s="5"/>
      <c r="M5" s="17"/>
    </row>
    <row r="6" spans="2:13" ht="21" x14ac:dyDescent="0.35">
      <c r="B6" s="2"/>
      <c r="C6" s="2"/>
      <c r="D6" s="4" t="s">
        <v>57</v>
      </c>
      <c r="E6" s="14">
        <f>COUNTIF((Sheet1!G2:G30), "F")</f>
        <v>11</v>
      </c>
      <c r="F6" s="2"/>
      <c r="G6" s="19">
        <v>1</v>
      </c>
      <c r="H6" s="14" t="s">
        <v>94</v>
      </c>
      <c r="I6" s="2">
        <f>COUNTIF(Sheet1!C2:C30,1)</f>
        <v>18</v>
      </c>
      <c r="J6" s="2"/>
      <c r="K6" s="19"/>
      <c r="L6" s="7" t="s">
        <v>118</v>
      </c>
      <c r="M6" s="9">
        <f>AVERAGEIF(Sheet1!B2:B30, "&gt;0")</f>
        <v>52.730769230769234</v>
      </c>
    </row>
    <row r="7" spans="2:13" ht="21" x14ac:dyDescent="0.35">
      <c r="B7" s="2"/>
      <c r="C7" s="2"/>
      <c r="D7" s="4" t="s">
        <v>58</v>
      </c>
      <c r="E7" s="14">
        <f>COUNTIF((Sheet1!G2:G30), "M")</f>
        <v>15</v>
      </c>
      <c r="F7" s="2"/>
      <c r="G7" s="19">
        <v>2</v>
      </c>
      <c r="H7" s="14" t="s">
        <v>95</v>
      </c>
      <c r="I7" s="2">
        <f>COUNTIF(Sheet1!C2:C30,2)</f>
        <v>1</v>
      </c>
      <c r="J7" s="2"/>
      <c r="K7" s="19"/>
      <c r="L7" s="7" t="s">
        <v>119</v>
      </c>
      <c r="M7" s="9">
        <f>AVERAGEIF(Sheet1!G2:G30,"F", Sheet1!B2:B30)</f>
        <v>53.333333333333336</v>
      </c>
    </row>
    <row r="8" spans="2:13" ht="21" x14ac:dyDescent="0.35">
      <c r="B8" s="2"/>
      <c r="C8" s="2"/>
      <c r="D8" s="4" t="s">
        <v>86</v>
      </c>
      <c r="E8" s="14">
        <f>COUNTIF((Sheet1!G2:G30), "")+COUNTIF((Sheet1!G2:G30),"Other")</f>
        <v>3</v>
      </c>
      <c r="F8" s="2"/>
      <c r="G8" s="19">
        <v>3</v>
      </c>
      <c r="H8" s="14" t="s">
        <v>96</v>
      </c>
      <c r="I8" s="2">
        <f>COUNTIF(Sheet1!C2:C30,3)</f>
        <v>0</v>
      </c>
      <c r="J8" s="2"/>
      <c r="K8" s="19"/>
      <c r="L8" s="7" t="s">
        <v>120</v>
      </c>
      <c r="M8" s="9">
        <f>AVERAGEIF(Sheet1!G2:G30,"M", Sheet1!B2:B30)</f>
        <v>51.533333333333331</v>
      </c>
    </row>
    <row r="9" spans="2:13" ht="21" x14ac:dyDescent="0.35">
      <c r="B9" s="8"/>
      <c r="C9" s="2"/>
      <c r="D9" s="4" t="s">
        <v>59</v>
      </c>
      <c r="E9" s="4">
        <f>COUNTIF(Sheet1!J1:J30, "Y")</f>
        <v>1</v>
      </c>
      <c r="F9" s="2"/>
      <c r="G9" s="19">
        <v>4</v>
      </c>
      <c r="H9" s="14" t="s">
        <v>97</v>
      </c>
      <c r="I9" s="2">
        <f>COUNTIF(Sheet1!C2:C30,4)</f>
        <v>0</v>
      </c>
      <c r="J9" s="2"/>
      <c r="K9" s="19"/>
      <c r="L9" s="7"/>
      <c r="M9" s="9"/>
    </row>
    <row r="10" spans="2:13" ht="21" x14ac:dyDescent="0.35">
      <c r="B10" s="8"/>
      <c r="C10" s="2"/>
      <c r="D10" s="14" t="s">
        <v>60</v>
      </c>
      <c r="E10" s="4">
        <f>COUNTIF(Sheet1!Y2:Y30, "Y")</f>
        <v>12</v>
      </c>
      <c r="F10" s="2"/>
      <c r="G10" s="19">
        <v>5</v>
      </c>
      <c r="H10" s="14" t="s">
        <v>98</v>
      </c>
      <c r="I10" s="2">
        <f>COUNTIF(Sheet1!C2:C30,5)</f>
        <v>0</v>
      </c>
      <c r="J10" s="2"/>
      <c r="K10" s="19"/>
      <c r="L10" s="7" t="s">
        <v>121</v>
      </c>
      <c r="M10" s="12">
        <v>0</v>
      </c>
    </row>
    <row r="11" spans="2:13" ht="21" x14ac:dyDescent="0.35">
      <c r="B11" s="2"/>
      <c r="C11" s="2"/>
      <c r="D11" s="14" t="s">
        <v>61</v>
      </c>
      <c r="E11" s="4">
        <f>COUNTIF(Sheet1!M2:M30, "Y")</f>
        <v>4</v>
      </c>
      <c r="F11" s="2"/>
      <c r="G11" s="19">
        <v>6</v>
      </c>
      <c r="H11" s="14" t="s">
        <v>99</v>
      </c>
      <c r="I11" s="2">
        <f>COUNTIF(Sheet1!C2:C30,6)</f>
        <v>0</v>
      </c>
      <c r="J11" s="2"/>
      <c r="K11" s="19"/>
      <c r="L11" s="7" t="s">
        <v>122</v>
      </c>
      <c r="M11" s="12">
        <v>0</v>
      </c>
    </row>
    <row r="12" spans="2:13" ht="21" x14ac:dyDescent="0.35">
      <c r="B12" s="2"/>
      <c r="C12" s="2"/>
      <c r="D12" s="14" t="s">
        <v>113</v>
      </c>
      <c r="E12" s="15">
        <f>AVERAGEIF(Sheet1!O2:O30,"&gt;0")</f>
        <v>3.6415384615384618</v>
      </c>
      <c r="F12" s="2"/>
      <c r="G12" s="19">
        <v>7</v>
      </c>
      <c r="H12" s="14" t="s">
        <v>100</v>
      </c>
      <c r="I12" s="2">
        <f>COUNTIF(Sheet1!C2:C30,7)</f>
        <v>0</v>
      </c>
      <c r="J12" s="2"/>
      <c r="K12" s="19"/>
      <c r="L12" s="7" t="s">
        <v>123</v>
      </c>
      <c r="M12" s="12">
        <v>0</v>
      </c>
    </row>
    <row r="13" spans="2:13" ht="21" x14ac:dyDescent="0.35">
      <c r="B13" s="2"/>
      <c r="C13" s="2"/>
      <c r="D13" s="14" t="s">
        <v>114</v>
      </c>
      <c r="E13" s="15">
        <f>AVERAGEIF(Sheet1!U2:U30,"&gt;0")</f>
        <v>12.789230769230768</v>
      </c>
      <c r="F13" s="2"/>
      <c r="G13" s="19">
        <v>8</v>
      </c>
      <c r="H13" s="14" t="s">
        <v>101</v>
      </c>
      <c r="I13" s="2">
        <f>COUNTIF(Sheet1!C2:C30,8)</f>
        <v>0</v>
      </c>
      <c r="J13" s="2"/>
      <c r="K13" s="19"/>
      <c r="L13" s="7" t="s">
        <v>124</v>
      </c>
      <c r="M13" s="12">
        <v>0</v>
      </c>
    </row>
    <row r="14" spans="2:13" ht="21" x14ac:dyDescent="0.35">
      <c r="B14" s="2"/>
      <c r="C14" s="2"/>
      <c r="D14" s="14" t="s">
        <v>62</v>
      </c>
      <c r="E14" s="4">
        <f>(COUNTA(Sheet1!Q2:Q30))-(COUNTIF(Sheet1!Q2:Q30,"N"))-(COUNTIF(Sheet1!Q2:Q30,"DK/R"))</f>
        <v>5</v>
      </c>
      <c r="F14" s="2"/>
      <c r="G14" s="19">
        <v>9</v>
      </c>
      <c r="H14" s="14" t="s">
        <v>102</v>
      </c>
      <c r="I14" s="2">
        <f>COUNTIF(Sheet1!C2:C30,9)</f>
        <v>0</v>
      </c>
      <c r="J14" s="2"/>
      <c r="K14" s="19"/>
      <c r="L14" s="7" t="s">
        <v>125</v>
      </c>
      <c r="M14" s="12">
        <v>5</v>
      </c>
    </row>
    <row r="15" spans="2:13" ht="21" x14ac:dyDescent="0.35">
      <c r="B15" s="2"/>
      <c r="C15" s="2"/>
      <c r="D15" s="14" t="s">
        <v>63</v>
      </c>
      <c r="E15" s="4">
        <f>COUNTIF(Sheet1!Q2:Q30,"*diab*")</f>
        <v>0</v>
      </c>
      <c r="F15" s="2"/>
      <c r="G15" s="19">
        <v>10</v>
      </c>
      <c r="H15" s="14" t="s">
        <v>103</v>
      </c>
      <c r="I15" s="2">
        <f>COUNTIF(Sheet1!C2:C30,10)</f>
        <v>0</v>
      </c>
      <c r="J15" s="2"/>
      <c r="K15" s="19"/>
      <c r="L15" s="7" t="s">
        <v>126</v>
      </c>
      <c r="M15" s="12">
        <v>8</v>
      </c>
    </row>
    <row r="16" spans="2:13" ht="21" x14ac:dyDescent="0.35">
      <c r="B16" s="2"/>
      <c r="C16" s="2"/>
      <c r="D16" s="14" t="s">
        <v>64</v>
      </c>
      <c r="E16" s="4">
        <f>COUNTIF(Sheet1!Q2:Q30,"*cancer*")</f>
        <v>0</v>
      </c>
      <c r="F16" s="2"/>
      <c r="G16" s="19">
        <v>11</v>
      </c>
      <c r="H16" s="14" t="s">
        <v>104</v>
      </c>
      <c r="I16" s="2">
        <f>COUNTIF(Sheet1!C2:C30,11)</f>
        <v>0</v>
      </c>
      <c r="J16" s="2"/>
      <c r="K16" s="19"/>
      <c r="L16" s="7" t="s">
        <v>127</v>
      </c>
      <c r="M16" s="12">
        <v>4</v>
      </c>
    </row>
    <row r="17" spans="2:13" ht="21" x14ac:dyDescent="0.35">
      <c r="B17" s="2"/>
      <c r="C17" s="2"/>
      <c r="D17" s="14" t="s">
        <v>65</v>
      </c>
      <c r="E17" s="4">
        <f>COUNTIF(Sheet1!Q2:Q30,"*hd*")+COUNTIF(Sheet1!Q2:Q30,"*heart*")</f>
        <v>1</v>
      </c>
      <c r="F17" s="2"/>
      <c r="G17" s="19">
        <v>12</v>
      </c>
      <c r="H17" s="14" t="s">
        <v>105</v>
      </c>
      <c r="I17" s="2">
        <f>COUNTIF(Sheet1!C2:C30,12)</f>
        <v>2</v>
      </c>
      <c r="J17" s="2"/>
      <c r="K17" s="19"/>
      <c r="L17" s="7" t="s">
        <v>128</v>
      </c>
      <c r="M17" s="12">
        <v>7</v>
      </c>
    </row>
    <row r="18" spans="2:13" ht="21" x14ac:dyDescent="0.35">
      <c r="B18" s="2"/>
      <c r="C18" s="2"/>
      <c r="D18" s="14" t="s">
        <v>112</v>
      </c>
      <c r="E18" s="4">
        <f>COUNTIF(Sheet1!V2:V30, "Y")</f>
        <v>5</v>
      </c>
      <c r="F18" s="2"/>
      <c r="G18" s="19">
        <v>13</v>
      </c>
      <c r="H18" s="14" t="s">
        <v>106</v>
      </c>
      <c r="I18" s="2">
        <f>COUNTIF(Sheet1!C2:C30,13)</f>
        <v>6</v>
      </c>
      <c r="J18" s="2"/>
      <c r="K18" s="21"/>
    </row>
    <row r="19" spans="2:13" ht="21" x14ac:dyDescent="0.35">
      <c r="B19" s="2"/>
      <c r="C19" s="2"/>
      <c r="D19" s="22" t="s">
        <v>131</v>
      </c>
      <c r="E19" s="4">
        <f>COUNTIF(Sheet1!P2:P30, "Y")</f>
        <v>2</v>
      </c>
      <c r="F19" s="2"/>
      <c r="G19" s="19">
        <v>14</v>
      </c>
      <c r="H19" s="14" t="s">
        <v>107</v>
      </c>
      <c r="I19" s="2">
        <f>COUNTIF(Sheet1!C2:C30,14)</f>
        <v>2</v>
      </c>
      <c r="J19" s="2"/>
      <c r="K19" s="21"/>
    </row>
    <row r="20" spans="2:13" ht="21" x14ac:dyDescent="0.35">
      <c r="D20" s="22" t="s">
        <v>132</v>
      </c>
      <c r="E20" s="4">
        <f>COUNTIF(Sheet1!T2:T30, "Y")</f>
        <v>3</v>
      </c>
      <c r="F20" s="2"/>
      <c r="G20" s="19">
        <v>15</v>
      </c>
      <c r="H20" s="14" t="s">
        <v>108</v>
      </c>
      <c r="I20" s="2">
        <f>COUNTIF(Sheet1!C2:C30,15)</f>
        <v>0</v>
      </c>
      <c r="J20" s="2"/>
      <c r="K20" s="21"/>
    </row>
    <row r="21" spans="2:13" ht="21" x14ac:dyDescent="0.35">
      <c r="F21" s="2"/>
      <c r="G21" s="19">
        <v>16</v>
      </c>
      <c r="H21" s="14" t="s">
        <v>109</v>
      </c>
      <c r="I21" s="2">
        <f>COUNTIF(Sheet1!C2:C30,16)</f>
        <v>0</v>
      </c>
      <c r="J21" s="2"/>
      <c r="K21" s="21"/>
    </row>
    <row r="22" spans="2:13" ht="21" x14ac:dyDescent="0.35">
      <c r="F22" s="2"/>
      <c r="G22" s="19">
        <v>17</v>
      </c>
      <c r="H22" s="14" t="s">
        <v>110</v>
      </c>
      <c r="I22" s="2">
        <f>COUNTIF(Sheet1!C2:C30,17)</f>
        <v>0</v>
      </c>
      <c r="J22" s="2"/>
      <c r="K22" s="21"/>
    </row>
  </sheetData>
  <pageMargins left="0.25" right="0.25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8.85546875" defaultRowHeight="18.75" x14ac:dyDescent="0.3"/>
  <cols>
    <col min="1" max="1" width="20.85546875" style="28" customWidth="1"/>
    <col min="2" max="3" width="4.85546875" style="28" customWidth="1"/>
    <col min="4" max="4" width="4.85546875" style="35" customWidth="1"/>
    <col min="5" max="6" width="4.85546875" style="36" customWidth="1"/>
    <col min="7" max="7" width="4.85546875" style="28" customWidth="1"/>
    <col min="8" max="9" width="7.85546875" style="28" customWidth="1"/>
    <col min="10" max="10" width="4.85546875" style="37" customWidth="1"/>
    <col min="11" max="13" width="4.85546875" style="28" customWidth="1"/>
    <col min="14" max="14" width="7.85546875" style="28" customWidth="1"/>
    <col min="15" max="15" width="7.85546875" style="38" customWidth="1"/>
    <col min="16" max="16" width="4.85546875" style="28" customWidth="1"/>
    <col min="17" max="17" width="12.85546875" style="28" customWidth="1"/>
    <col min="18" max="18" width="12.85546875" style="39" customWidth="1"/>
    <col min="19" max="20" width="4.85546875" style="28" customWidth="1"/>
    <col min="21" max="21" width="7.85546875" style="38" customWidth="1"/>
    <col min="22" max="25" width="4.85546875" style="28" customWidth="1"/>
    <col min="26" max="27" width="8.85546875" style="28" customWidth="1"/>
    <col min="28" max="30" width="2.85546875" style="28" customWidth="1"/>
    <col min="31" max="16384" width="8.85546875" style="28"/>
  </cols>
  <sheetData>
    <row r="1" spans="1:27" x14ac:dyDescent="0.3">
      <c r="A1" s="23" t="s">
        <v>0</v>
      </c>
      <c r="B1" s="23" t="s">
        <v>31</v>
      </c>
      <c r="C1" s="23" t="s">
        <v>28</v>
      </c>
      <c r="D1" s="24" t="s">
        <v>1</v>
      </c>
      <c r="E1" s="25" t="s">
        <v>24</v>
      </c>
      <c r="F1" s="25" t="s">
        <v>19</v>
      </c>
      <c r="G1" s="25" t="s">
        <v>29</v>
      </c>
      <c r="H1" s="25" t="s">
        <v>3</v>
      </c>
      <c r="I1" s="25" t="s">
        <v>5</v>
      </c>
      <c r="J1" s="24" t="s">
        <v>7</v>
      </c>
      <c r="K1" s="25" t="s">
        <v>9</v>
      </c>
      <c r="L1" s="25" t="s">
        <v>21</v>
      </c>
      <c r="M1" s="25" t="s">
        <v>25</v>
      </c>
      <c r="N1" s="25" t="s">
        <v>10</v>
      </c>
      <c r="O1" s="26" t="s">
        <v>26</v>
      </c>
      <c r="P1" s="25" t="s">
        <v>27</v>
      </c>
      <c r="Q1" s="25" t="s">
        <v>20</v>
      </c>
      <c r="R1" s="27" t="s">
        <v>11</v>
      </c>
      <c r="S1" s="25" t="s">
        <v>12</v>
      </c>
      <c r="T1" s="25" t="s">
        <v>13</v>
      </c>
      <c r="U1" s="26" t="s">
        <v>14</v>
      </c>
      <c r="V1" s="25" t="s">
        <v>15</v>
      </c>
      <c r="W1" s="25" t="s">
        <v>30</v>
      </c>
      <c r="X1" s="25" t="s">
        <v>17</v>
      </c>
      <c r="Y1" s="25" t="s">
        <v>18</v>
      </c>
      <c r="Z1" s="25" t="s">
        <v>23</v>
      </c>
      <c r="AA1" s="25" t="s">
        <v>22</v>
      </c>
    </row>
    <row r="2" spans="1:27" x14ac:dyDescent="0.3">
      <c r="A2" s="29" t="s">
        <v>71</v>
      </c>
      <c r="B2" s="29">
        <v>53</v>
      </c>
      <c r="C2" s="29">
        <v>1</v>
      </c>
      <c r="D2" s="30">
        <v>1</v>
      </c>
      <c r="E2" s="31"/>
      <c r="F2" s="31">
        <v>1</v>
      </c>
      <c r="G2" s="29" t="s">
        <v>2</v>
      </c>
      <c r="H2" s="29" t="s">
        <v>4</v>
      </c>
      <c r="I2" s="29" t="s">
        <v>35</v>
      </c>
      <c r="J2" s="32" t="s">
        <v>8</v>
      </c>
      <c r="K2" s="29" t="s">
        <v>8</v>
      </c>
      <c r="L2" s="29" t="s">
        <v>8</v>
      </c>
      <c r="M2" s="29" t="s">
        <v>8</v>
      </c>
      <c r="N2" s="29">
        <v>1</v>
      </c>
      <c r="O2" s="33">
        <v>0.57999999999999996</v>
      </c>
      <c r="P2" s="29" t="s">
        <v>8</v>
      </c>
      <c r="Q2" s="29" t="s">
        <v>8</v>
      </c>
      <c r="R2" s="34" t="s">
        <v>37</v>
      </c>
      <c r="S2" s="29" t="s">
        <v>8</v>
      </c>
      <c r="T2" s="29" t="s">
        <v>8</v>
      </c>
      <c r="U2" s="33">
        <v>0.84</v>
      </c>
      <c r="V2" s="29" t="s">
        <v>16</v>
      </c>
      <c r="W2" s="29" t="s">
        <v>16</v>
      </c>
      <c r="X2" s="29" t="s">
        <v>84</v>
      </c>
      <c r="Y2" s="29" t="s">
        <v>16</v>
      </c>
      <c r="Z2" s="29" t="s">
        <v>38</v>
      </c>
      <c r="AA2" s="29" t="s">
        <v>85</v>
      </c>
    </row>
    <row r="3" spans="1:27" x14ac:dyDescent="0.3">
      <c r="A3" s="29" t="s">
        <v>72</v>
      </c>
      <c r="B3" s="29">
        <v>63</v>
      </c>
      <c r="C3" s="29">
        <v>1</v>
      </c>
      <c r="D3" s="30">
        <v>1</v>
      </c>
      <c r="E3" s="31"/>
      <c r="F3" s="31">
        <v>1</v>
      </c>
      <c r="G3" s="29" t="s">
        <v>34</v>
      </c>
      <c r="H3" s="29" t="s">
        <v>83</v>
      </c>
      <c r="I3" s="29" t="s">
        <v>6</v>
      </c>
      <c r="J3" s="32" t="s">
        <v>8</v>
      </c>
      <c r="K3" s="29" t="s">
        <v>8</v>
      </c>
      <c r="L3" s="29" t="s">
        <v>8</v>
      </c>
      <c r="M3" s="29" t="s">
        <v>8</v>
      </c>
      <c r="N3" s="29">
        <v>0</v>
      </c>
      <c r="O3" s="33">
        <v>0</v>
      </c>
      <c r="P3" s="29" t="s">
        <v>8</v>
      </c>
      <c r="Q3" s="29" t="s">
        <v>16</v>
      </c>
      <c r="R3" s="34"/>
      <c r="S3" s="29" t="s">
        <v>16</v>
      </c>
      <c r="T3" s="29" t="s">
        <v>8</v>
      </c>
      <c r="U3" s="33">
        <v>0.84</v>
      </c>
      <c r="V3" s="29" t="s">
        <v>8</v>
      </c>
      <c r="W3" s="29" t="s">
        <v>16</v>
      </c>
      <c r="X3" s="29" t="s">
        <v>39</v>
      </c>
      <c r="Y3" s="29" t="s">
        <v>16</v>
      </c>
      <c r="Z3" s="29" t="s">
        <v>38</v>
      </c>
      <c r="AA3" s="29" t="s">
        <v>85</v>
      </c>
    </row>
    <row r="4" spans="1:27" x14ac:dyDescent="0.3">
      <c r="A4" s="29" t="s">
        <v>51</v>
      </c>
      <c r="B4" s="29">
        <v>51</v>
      </c>
      <c r="C4" s="29">
        <v>13</v>
      </c>
      <c r="D4" s="30">
        <v>5</v>
      </c>
      <c r="E4" s="31"/>
      <c r="F4" s="31">
        <v>5</v>
      </c>
      <c r="G4" s="29" t="s">
        <v>2</v>
      </c>
      <c r="H4" s="29" t="s">
        <v>4</v>
      </c>
      <c r="I4" s="29" t="s">
        <v>35</v>
      </c>
      <c r="J4" s="32" t="s">
        <v>8</v>
      </c>
      <c r="K4" s="29"/>
      <c r="L4" s="29" t="s">
        <v>8</v>
      </c>
      <c r="M4" s="29" t="s">
        <v>16</v>
      </c>
      <c r="N4" s="29">
        <v>1095</v>
      </c>
      <c r="O4" s="33">
        <v>3</v>
      </c>
      <c r="P4" s="29" t="s">
        <v>16</v>
      </c>
      <c r="Q4" s="29"/>
      <c r="R4" s="34" t="s">
        <v>56</v>
      </c>
      <c r="S4" s="29" t="s">
        <v>8</v>
      </c>
      <c r="T4" s="29" t="s">
        <v>16</v>
      </c>
      <c r="U4" s="33">
        <v>5</v>
      </c>
      <c r="V4" s="29" t="s">
        <v>8</v>
      </c>
      <c r="W4" s="29" t="s">
        <v>16</v>
      </c>
      <c r="X4" s="29" t="s">
        <v>84</v>
      </c>
      <c r="Y4" s="29" t="s">
        <v>16</v>
      </c>
      <c r="Z4" s="29" t="s">
        <v>46</v>
      </c>
      <c r="AA4" s="29"/>
    </row>
    <row r="5" spans="1:27" x14ac:dyDescent="0.3">
      <c r="A5" s="29" t="s">
        <v>54</v>
      </c>
      <c r="B5" s="29">
        <v>52</v>
      </c>
      <c r="C5" s="29">
        <v>13</v>
      </c>
      <c r="D5" s="30"/>
      <c r="E5" s="31"/>
      <c r="F5" s="31"/>
      <c r="G5" s="29" t="s">
        <v>2</v>
      </c>
      <c r="H5" s="29" t="s">
        <v>4</v>
      </c>
      <c r="I5" s="29" t="s">
        <v>35</v>
      </c>
      <c r="J5" s="32" t="s">
        <v>8</v>
      </c>
      <c r="K5" s="29" t="s">
        <v>8</v>
      </c>
      <c r="L5" s="29" t="s">
        <v>8</v>
      </c>
      <c r="M5" s="29" t="s">
        <v>8</v>
      </c>
      <c r="N5" s="29"/>
      <c r="O5" s="33"/>
      <c r="P5" s="29" t="s">
        <v>78</v>
      </c>
      <c r="Q5" s="29" t="s">
        <v>78</v>
      </c>
      <c r="R5" s="34"/>
      <c r="S5" s="29" t="s">
        <v>78</v>
      </c>
      <c r="T5" s="29" t="s">
        <v>78</v>
      </c>
      <c r="U5" s="33"/>
      <c r="V5" s="29"/>
      <c r="W5" s="29"/>
      <c r="X5" s="29"/>
      <c r="Y5" s="29"/>
      <c r="Z5" s="29"/>
      <c r="AA5" s="29"/>
    </row>
    <row r="6" spans="1:27" x14ac:dyDescent="0.3">
      <c r="A6" s="29" t="s">
        <v>53</v>
      </c>
      <c r="B6" s="29">
        <v>48</v>
      </c>
      <c r="C6" s="29">
        <v>13</v>
      </c>
      <c r="D6" s="30"/>
      <c r="E6" s="31"/>
      <c r="F6" s="31"/>
      <c r="G6" s="29" t="s">
        <v>34</v>
      </c>
      <c r="H6" s="29" t="s">
        <v>4</v>
      </c>
      <c r="I6" s="29" t="s">
        <v>35</v>
      </c>
      <c r="J6" s="32" t="s">
        <v>8</v>
      </c>
      <c r="K6" s="29"/>
      <c r="L6" s="29" t="s">
        <v>8</v>
      </c>
      <c r="M6" s="29" t="s">
        <v>8</v>
      </c>
      <c r="N6" s="29">
        <v>0</v>
      </c>
      <c r="O6" s="33"/>
      <c r="P6" s="29" t="s">
        <v>78</v>
      </c>
      <c r="Q6" s="29" t="s">
        <v>78</v>
      </c>
      <c r="R6" s="34"/>
      <c r="S6" s="29" t="s">
        <v>78</v>
      </c>
      <c r="T6" s="29" t="s">
        <v>78</v>
      </c>
      <c r="U6" s="33"/>
      <c r="V6" s="29"/>
      <c r="W6" s="29"/>
      <c r="X6" s="29"/>
      <c r="Y6" s="29"/>
      <c r="Z6" s="29"/>
      <c r="AA6" s="29"/>
    </row>
    <row r="7" spans="1:27" x14ac:dyDescent="0.3">
      <c r="A7" s="29" t="s">
        <v>55</v>
      </c>
      <c r="B7" s="29">
        <v>65</v>
      </c>
      <c r="C7" s="29">
        <v>13</v>
      </c>
      <c r="D7" s="30"/>
      <c r="E7" s="31"/>
      <c r="F7" s="31"/>
      <c r="G7" s="29" t="s">
        <v>34</v>
      </c>
      <c r="H7" s="29" t="s">
        <v>4</v>
      </c>
      <c r="I7" s="29" t="s">
        <v>35</v>
      </c>
      <c r="J7" s="32" t="s">
        <v>8</v>
      </c>
      <c r="K7" s="29" t="s">
        <v>8</v>
      </c>
      <c r="L7" s="29" t="s">
        <v>8</v>
      </c>
      <c r="M7" s="29" t="s">
        <v>8</v>
      </c>
      <c r="N7" s="29"/>
      <c r="O7" s="33"/>
      <c r="P7" s="29" t="s">
        <v>78</v>
      </c>
      <c r="Q7" s="29" t="s">
        <v>78</v>
      </c>
      <c r="R7" s="34"/>
      <c r="S7" s="29" t="s">
        <v>78</v>
      </c>
      <c r="T7" s="29" t="s">
        <v>78</v>
      </c>
      <c r="U7" s="33"/>
      <c r="V7" s="29"/>
      <c r="W7" s="29"/>
      <c r="X7" s="29"/>
      <c r="Y7" s="29"/>
      <c r="Z7" s="29"/>
      <c r="AA7" s="29"/>
    </row>
    <row r="8" spans="1:27" x14ac:dyDescent="0.3">
      <c r="A8" s="29" t="s">
        <v>52</v>
      </c>
      <c r="B8" s="29"/>
      <c r="C8" s="29">
        <v>13</v>
      </c>
      <c r="D8" s="30"/>
      <c r="E8" s="31"/>
      <c r="F8" s="31"/>
      <c r="G8" s="29" t="s">
        <v>2</v>
      </c>
      <c r="H8" s="29" t="s">
        <v>4</v>
      </c>
      <c r="I8" s="29" t="s">
        <v>35</v>
      </c>
      <c r="J8" s="32" t="s">
        <v>8</v>
      </c>
      <c r="K8" s="29" t="s">
        <v>8</v>
      </c>
      <c r="L8" s="29" t="s">
        <v>8</v>
      </c>
      <c r="M8" s="29" t="s">
        <v>8</v>
      </c>
      <c r="N8" s="29"/>
      <c r="O8" s="33"/>
      <c r="P8" s="29" t="s">
        <v>78</v>
      </c>
      <c r="Q8" s="29" t="s">
        <v>78</v>
      </c>
      <c r="R8" s="34"/>
      <c r="S8" s="29" t="s">
        <v>78</v>
      </c>
      <c r="T8" s="29" t="s">
        <v>78</v>
      </c>
      <c r="U8" s="33"/>
      <c r="V8" s="29"/>
      <c r="W8" s="29"/>
      <c r="X8" s="29"/>
      <c r="Y8" s="29"/>
      <c r="Z8" s="29"/>
      <c r="AA8" s="29"/>
    </row>
    <row r="9" spans="1:27" x14ac:dyDescent="0.3">
      <c r="A9" s="29" t="s">
        <v>66</v>
      </c>
      <c r="B9" s="29">
        <v>58</v>
      </c>
      <c r="C9" s="29">
        <v>2</v>
      </c>
      <c r="D9" s="30">
        <v>1</v>
      </c>
      <c r="E9" s="31"/>
      <c r="F9" s="31">
        <v>1</v>
      </c>
      <c r="G9" s="29" t="s">
        <v>2</v>
      </c>
      <c r="H9" s="29" t="s">
        <v>4</v>
      </c>
      <c r="I9" s="29" t="s">
        <v>35</v>
      </c>
      <c r="J9" s="32" t="s">
        <v>8</v>
      </c>
      <c r="K9" s="29" t="s">
        <v>8</v>
      </c>
      <c r="L9" s="29" t="s">
        <v>8</v>
      </c>
      <c r="M9" s="29" t="s">
        <v>16</v>
      </c>
      <c r="N9" s="29">
        <v>730</v>
      </c>
      <c r="O9" s="33">
        <v>2</v>
      </c>
      <c r="P9" s="29" t="s">
        <v>8</v>
      </c>
      <c r="Q9" s="29" t="s">
        <v>67</v>
      </c>
      <c r="R9" s="34" t="s">
        <v>45</v>
      </c>
      <c r="S9" s="29" t="s">
        <v>16</v>
      </c>
      <c r="T9" s="29" t="s">
        <v>16</v>
      </c>
      <c r="U9" s="33">
        <v>11</v>
      </c>
      <c r="V9" s="29" t="s">
        <v>8</v>
      </c>
      <c r="W9" s="29" t="s">
        <v>8</v>
      </c>
      <c r="X9" s="29"/>
      <c r="Y9" s="29" t="s">
        <v>16</v>
      </c>
      <c r="Z9" s="29" t="s">
        <v>46</v>
      </c>
      <c r="AA9" s="29"/>
    </row>
    <row r="10" spans="1:27" x14ac:dyDescent="0.3">
      <c r="A10" s="29" t="s">
        <v>40</v>
      </c>
      <c r="B10" s="29">
        <v>60</v>
      </c>
      <c r="C10" s="29">
        <v>1</v>
      </c>
      <c r="D10" s="30">
        <v>2</v>
      </c>
      <c r="E10" s="31"/>
      <c r="F10" s="31">
        <v>2</v>
      </c>
      <c r="G10" s="29"/>
      <c r="H10" s="29" t="s">
        <v>4</v>
      </c>
      <c r="I10" s="29" t="s">
        <v>35</v>
      </c>
      <c r="J10" s="32" t="s">
        <v>8</v>
      </c>
      <c r="K10" s="29" t="s">
        <v>8</v>
      </c>
      <c r="L10" s="29" t="s">
        <v>8</v>
      </c>
      <c r="M10" s="29" t="s">
        <v>8</v>
      </c>
      <c r="N10" s="29">
        <v>0</v>
      </c>
      <c r="O10" s="33">
        <v>0</v>
      </c>
      <c r="P10" s="29" t="s">
        <v>8</v>
      </c>
      <c r="Q10" s="29" t="s">
        <v>8</v>
      </c>
      <c r="R10" s="34"/>
      <c r="S10" s="29" t="s">
        <v>16</v>
      </c>
      <c r="T10" s="29" t="s">
        <v>8</v>
      </c>
      <c r="U10" s="33">
        <v>51</v>
      </c>
      <c r="V10" s="29" t="s">
        <v>16</v>
      </c>
      <c r="W10" s="29" t="s">
        <v>16</v>
      </c>
      <c r="X10" s="29" t="s">
        <v>39</v>
      </c>
      <c r="Y10" s="29" t="s">
        <v>16</v>
      </c>
      <c r="Z10" s="29" t="s">
        <v>32</v>
      </c>
      <c r="AA10" s="29" t="s">
        <v>84</v>
      </c>
    </row>
    <row r="11" spans="1:27" x14ac:dyDescent="0.3">
      <c r="A11" s="29" t="s">
        <v>41</v>
      </c>
      <c r="B11" s="29">
        <v>58</v>
      </c>
      <c r="C11" s="29">
        <v>1</v>
      </c>
      <c r="D11" s="30"/>
      <c r="E11" s="31"/>
      <c r="F11" s="31"/>
      <c r="G11" s="29"/>
      <c r="H11" s="29" t="s">
        <v>4</v>
      </c>
      <c r="I11" s="29" t="s">
        <v>35</v>
      </c>
      <c r="J11" s="32"/>
      <c r="K11" s="29"/>
      <c r="L11" s="29"/>
      <c r="M11" s="29"/>
      <c r="N11" s="29"/>
      <c r="O11" s="33"/>
      <c r="P11" s="29" t="s">
        <v>8</v>
      </c>
      <c r="Q11" s="29" t="s">
        <v>8</v>
      </c>
      <c r="R11" s="34"/>
      <c r="S11" s="29"/>
      <c r="T11" s="29" t="s">
        <v>8</v>
      </c>
      <c r="U11" s="33"/>
      <c r="V11" s="29"/>
      <c r="W11" s="29"/>
      <c r="X11" s="29"/>
      <c r="Y11" s="29"/>
      <c r="Z11" s="29"/>
      <c r="AA11" s="29"/>
    </row>
    <row r="12" spans="1:27" x14ac:dyDescent="0.3">
      <c r="A12" s="29" t="s">
        <v>68</v>
      </c>
      <c r="B12" s="29">
        <v>59</v>
      </c>
      <c r="C12" s="29">
        <v>12</v>
      </c>
      <c r="D12" s="30">
        <v>1</v>
      </c>
      <c r="E12" s="31"/>
      <c r="F12" s="31">
        <v>1</v>
      </c>
      <c r="G12" s="29" t="s">
        <v>34</v>
      </c>
      <c r="H12" s="29" t="s">
        <v>4</v>
      </c>
      <c r="I12" s="29" t="s">
        <v>35</v>
      </c>
      <c r="J12" s="32" t="s">
        <v>8</v>
      </c>
      <c r="K12" s="29"/>
      <c r="L12" s="29" t="s">
        <v>8</v>
      </c>
      <c r="M12" s="29" t="s">
        <v>8</v>
      </c>
      <c r="N12" s="29">
        <v>730</v>
      </c>
      <c r="O12" s="33">
        <v>2.5</v>
      </c>
      <c r="P12" s="29" t="s">
        <v>8</v>
      </c>
      <c r="Q12" s="29" t="s">
        <v>16</v>
      </c>
      <c r="R12" s="34" t="s">
        <v>42</v>
      </c>
      <c r="S12" s="29" t="s">
        <v>8</v>
      </c>
      <c r="T12" s="29" t="s">
        <v>8</v>
      </c>
      <c r="U12" s="33">
        <v>23</v>
      </c>
      <c r="V12" s="29" t="s">
        <v>16</v>
      </c>
      <c r="W12" s="29" t="s">
        <v>16</v>
      </c>
      <c r="X12" s="29" t="s">
        <v>84</v>
      </c>
      <c r="Y12" s="29" t="s">
        <v>16</v>
      </c>
      <c r="Z12" s="29" t="s">
        <v>46</v>
      </c>
      <c r="AA12" s="29" t="s">
        <v>39</v>
      </c>
    </row>
    <row r="13" spans="1:27" x14ac:dyDescent="0.3">
      <c r="A13" s="29" t="s">
        <v>92</v>
      </c>
      <c r="B13" s="29">
        <v>55</v>
      </c>
      <c r="C13" s="29">
        <v>1</v>
      </c>
      <c r="D13" s="30">
        <v>1</v>
      </c>
      <c r="E13" s="31"/>
      <c r="F13" s="31">
        <v>1</v>
      </c>
      <c r="G13" s="29" t="s">
        <v>34</v>
      </c>
      <c r="H13" s="29" t="s">
        <v>4</v>
      </c>
      <c r="I13" s="29" t="s">
        <v>35</v>
      </c>
      <c r="J13" s="32"/>
      <c r="K13" s="29"/>
      <c r="L13" s="29"/>
      <c r="M13" s="29"/>
      <c r="N13" s="29"/>
      <c r="O13" s="33"/>
      <c r="P13" s="29"/>
      <c r="Q13" s="29"/>
      <c r="R13" s="34"/>
      <c r="S13" s="29"/>
      <c r="T13" s="29"/>
      <c r="U13" s="33"/>
      <c r="V13" s="29"/>
      <c r="W13" s="29"/>
      <c r="X13" s="29"/>
      <c r="Y13" s="29"/>
      <c r="Z13" s="29"/>
      <c r="AA13" s="29"/>
    </row>
    <row r="14" spans="1:27" x14ac:dyDescent="0.3">
      <c r="A14" s="29" t="s">
        <v>91</v>
      </c>
      <c r="B14" s="29">
        <v>25</v>
      </c>
      <c r="C14" s="29">
        <v>1</v>
      </c>
      <c r="D14" s="30">
        <v>1</v>
      </c>
      <c r="E14" s="31"/>
      <c r="F14" s="31">
        <v>1</v>
      </c>
      <c r="G14" s="29" t="s">
        <v>34</v>
      </c>
      <c r="H14" s="32" t="s">
        <v>78</v>
      </c>
      <c r="I14" s="32" t="s">
        <v>78</v>
      </c>
      <c r="J14" s="32"/>
      <c r="K14" s="29"/>
      <c r="L14" s="29"/>
      <c r="M14" s="29"/>
      <c r="N14" s="29"/>
      <c r="O14" s="33"/>
      <c r="P14" s="29"/>
      <c r="Q14" s="29"/>
      <c r="R14" s="34"/>
      <c r="S14" s="29"/>
      <c r="T14" s="29"/>
      <c r="U14" s="33"/>
      <c r="V14" s="29"/>
      <c r="W14" s="29"/>
      <c r="X14" s="29"/>
      <c r="Y14" s="29"/>
      <c r="Z14" s="29"/>
      <c r="AA14" s="29"/>
    </row>
    <row r="15" spans="1:27" x14ac:dyDescent="0.3">
      <c r="A15" s="29" t="s">
        <v>90</v>
      </c>
      <c r="B15" s="29">
        <v>60</v>
      </c>
      <c r="C15" s="29">
        <v>1</v>
      </c>
      <c r="D15" s="30">
        <v>2</v>
      </c>
      <c r="E15" s="31"/>
      <c r="F15" s="31">
        <v>2</v>
      </c>
      <c r="G15" s="29" t="s">
        <v>34</v>
      </c>
      <c r="H15" s="29" t="s">
        <v>4</v>
      </c>
      <c r="I15" s="29" t="s">
        <v>35</v>
      </c>
      <c r="J15" s="32"/>
      <c r="K15" s="29"/>
      <c r="L15" s="29"/>
      <c r="M15" s="29"/>
      <c r="N15" s="29"/>
      <c r="O15" s="33"/>
      <c r="P15" s="29"/>
      <c r="Q15" s="29"/>
      <c r="R15" s="34"/>
      <c r="S15" s="29"/>
      <c r="T15" s="29"/>
      <c r="U15" s="33"/>
      <c r="V15" s="29"/>
      <c r="W15" s="29"/>
      <c r="X15" s="29"/>
      <c r="Y15" s="29"/>
      <c r="Z15" s="29"/>
      <c r="AA15" s="29"/>
    </row>
    <row r="16" spans="1:27" x14ac:dyDescent="0.3">
      <c r="A16" s="29" t="s">
        <v>89</v>
      </c>
      <c r="B16" s="29">
        <v>55</v>
      </c>
      <c r="C16" s="29">
        <v>1</v>
      </c>
      <c r="D16" s="30">
        <v>2</v>
      </c>
      <c r="E16" s="31"/>
      <c r="F16" s="31">
        <v>2</v>
      </c>
      <c r="G16" s="29" t="s">
        <v>2</v>
      </c>
      <c r="H16" s="29" t="s">
        <v>4</v>
      </c>
      <c r="I16" s="29" t="s">
        <v>35</v>
      </c>
      <c r="J16" s="32"/>
      <c r="K16" s="29"/>
      <c r="L16" s="29"/>
      <c r="M16" s="29"/>
      <c r="N16" s="29"/>
      <c r="O16" s="33"/>
      <c r="P16" s="29"/>
      <c r="Q16" s="29"/>
      <c r="R16" s="34"/>
      <c r="S16" s="29"/>
      <c r="T16" s="29"/>
      <c r="U16" s="33"/>
      <c r="V16" s="29"/>
      <c r="W16" s="29"/>
      <c r="X16" s="29"/>
      <c r="Y16" s="29"/>
      <c r="Z16" s="29"/>
      <c r="AA16" s="29"/>
    </row>
    <row r="17" spans="1:27" x14ac:dyDescent="0.3">
      <c r="A17" s="29" t="s">
        <v>88</v>
      </c>
      <c r="B17" s="29"/>
      <c r="C17" s="29">
        <v>1</v>
      </c>
      <c r="D17" s="30">
        <v>2</v>
      </c>
      <c r="E17" s="31"/>
      <c r="F17" s="31">
        <v>2</v>
      </c>
      <c r="G17" s="29"/>
      <c r="H17" s="32" t="s">
        <v>78</v>
      </c>
      <c r="I17" s="32" t="s">
        <v>78</v>
      </c>
      <c r="J17" s="32"/>
      <c r="K17" s="29"/>
      <c r="L17" s="29"/>
      <c r="M17" s="29"/>
      <c r="N17" s="29"/>
      <c r="O17" s="33"/>
      <c r="P17" s="29"/>
      <c r="Q17" s="29"/>
      <c r="R17" s="34"/>
      <c r="S17" s="29"/>
      <c r="T17" s="29"/>
      <c r="U17" s="33"/>
      <c r="V17" s="29"/>
      <c r="W17" s="29"/>
      <c r="X17" s="29"/>
      <c r="Y17" s="29"/>
      <c r="Z17" s="29"/>
      <c r="AA17" s="29"/>
    </row>
    <row r="18" spans="1:27" x14ac:dyDescent="0.3">
      <c r="A18" s="29" t="s">
        <v>87</v>
      </c>
      <c r="B18" s="29">
        <v>56</v>
      </c>
      <c r="C18" s="29">
        <v>1</v>
      </c>
      <c r="D18" s="30">
        <v>1</v>
      </c>
      <c r="E18" s="31"/>
      <c r="F18" s="31">
        <v>1</v>
      </c>
      <c r="G18" s="29" t="s">
        <v>2</v>
      </c>
      <c r="H18" s="29" t="s">
        <v>4</v>
      </c>
      <c r="I18" s="29" t="s">
        <v>35</v>
      </c>
      <c r="J18" s="32"/>
      <c r="K18" s="29"/>
      <c r="L18" s="29"/>
      <c r="M18" s="29"/>
      <c r="N18" s="29"/>
      <c r="O18" s="33"/>
      <c r="P18" s="29"/>
      <c r="Q18" s="29"/>
      <c r="R18" s="34"/>
      <c r="S18" s="29"/>
      <c r="T18" s="29"/>
      <c r="U18" s="33"/>
      <c r="V18" s="29"/>
      <c r="W18" s="29"/>
      <c r="X18" s="29"/>
      <c r="Y18" s="29"/>
      <c r="Z18" s="29"/>
      <c r="AA18" s="29"/>
    </row>
    <row r="19" spans="1:27" x14ac:dyDescent="0.3">
      <c r="A19" s="29" t="s">
        <v>69</v>
      </c>
      <c r="B19" s="29">
        <v>60</v>
      </c>
      <c r="C19" s="29">
        <v>13</v>
      </c>
      <c r="D19" s="30">
        <v>1</v>
      </c>
      <c r="E19" s="31"/>
      <c r="F19" s="31">
        <v>1</v>
      </c>
      <c r="G19" s="29" t="s">
        <v>2</v>
      </c>
      <c r="H19" s="29" t="s">
        <v>4</v>
      </c>
      <c r="I19" s="29" t="s">
        <v>35</v>
      </c>
      <c r="J19" s="32" t="s">
        <v>8</v>
      </c>
      <c r="K19" s="29"/>
      <c r="L19" s="29" t="s">
        <v>8</v>
      </c>
      <c r="M19" s="29" t="s">
        <v>8</v>
      </c>
      <c r="N19" s="29">
        <v>60</v>
      </c>
      <c r="O19" s="33">
        <v>0.25</v>
      </c>
      <c r="P19" s="29" t="s">
        <v>8</v>
      </c>
      <c r="Q19" s="29"/>
      <c r="R19" s="34" t="s">
        <v>43</v>
      </c>
      <c r="S19" s="29" t="s">
        <v>8</v>
      </c>
      <c r="T19" s="29" t="s">
        <v>8</v>
      </c>
      <c r="U19" s="33">
        <v>3</v>
      </c>
      <c r="V19" s="29" t="s">
        <v>8</v>
      </c>
      <c r="W19" s="29" t="s">
        <v>16</v>
      </c>
      <c r="X19" s="29" t="s">
        <v>84</v>
      </c>
      <c r="Y19" s="29" t="s">
        <v>16</v>
      </c>
      <c r="Z19" s="29" t="s">
        <v>32</v>
      </c>
      <c r="AA19" s="29" t="s">
        <v>84</v>
      </c>
    </row>
    <row r="20" spans="1:27" x14ac:dyDescent="0.3">
      <c r="A20" s="29" t="s">
        <v>70</v>
      </c>
      <c r="B20" s="29">
        <v>58</v>
      </c>
      <c r="C20" s="29">
        <v>1</v>
      </c>
      <c r="D20" s="30">
        <v>1</v>
      </c>
      <c r="E20" s="31"/>
      <c r="F20" s="31">
        <v>1</v>
      </c>
      <c r="G20" s="29" t="s">
        <v>34</v>
      </c>
      <c r="H20" s="29" t="s">
        <v>4</v>
      </c>
      <c r="I20" s="29" t="s">
        <v>35</v>
      </c>
      <c r="J20" s="32" t="s">
        <v>8</v>
      </c>
      <c r="K20" s="29"/>
      <c r="L20" s="29" t="s">
        <v>8</v>
      </c>
      <c r="M20" s="29" t="s">
        <v>8</v>
      </c>
      <c r="N20" s="29">
        <v>1095</v>
      </c>
      <c r="O20" s="33">
        <v>28</v>
      </c>
      <c r="P20" s="29" t="s">
        <v>16</v>
      </c>
      <c r="Q20" s="29" t="s">
        <v>16</v>
      </c>
      <c r="R20" s="34" t="s">
        <v>36</v>
      </c>
      <c r="S20" s="29" t="s">
        <v>8</v>
      </c>
      <c r="T20" s="29" t="s">
        <v>8</v>
      </c>
      <c r="U20" s="33">
        <v>14</v>
      </c>
      <c r="V20" s="29" t="s">
        <v>8</v>
      </c>
      <c r="W20" s="29" t="s">
        <v>16</v>
      </c>
      <c r="X20" s="29" t="s">
        <v>84</v>
      </c>
      <c r="Y20" s="29" t="s">
        <v>16</v>
      </c>
      <c r="Z20" s="29" t="s">
        <v>32</v>
      </c>
      <c r="AA20" s="29" t="s">
        <v>84</v>
      </c>
    </row>
    <row r="21" spans="1:27" x14ac:dyDescent="0.3">
      <c r="A21" s="29" t="s">
        <v>73</v>
      </c>
      <c r="B21" s="29">
        <v>38</v>
      </c>
      <c r="C21" s="29">
        <v>12</v>
      </c>
      <c r="D21" s="30">
        <v>6</v>
      </c>
      <c r="E21" s="31"/>
      <c r="F21" s="31">
        <v>6</v>
      </c>
      <c r="G21" s="29" t="s">
        <v>34</v>
      </c>
      <c r="H21" s="29" t="s">
        <v>4</v>
      </c>
      <c r="I21" s="29" t="s">
        <v>35</v>
      </c>
      <c r="J21" s="32" t="s">
        <v>8</v>
      </c>
      <c r="K21" s="29"/>
      <c r="L21" s="29" t="s">
        <v>8</v>
      </c>
      <c r="M21" s="29" t="s">
        <v>8</v>
      </c>
      <c r="N21" s="29">
        <v>1095</v>
      </c>
      <c r="O21" s="33">
        <v>3</v>
      </c>
      <c r="P21" s="29" t="s">
        <v>8</v>
      </c>
      <c r="Q21" s="29" t="s">
        <v>8</v>
      </c>
      <c r="R21" s="34">
        <v>8</v>
      </c>
      <c r="S21" s="29" t="s">
        <v>8</v>
      </c>
      <c r="T21" s="29" t="s">
        <v>8</v>
      </c>
      <c r="U21" s="33">
        <v>1.41</v>
      </c>
      <c r="V21" s="29" t="s">
        <v>16</v>
      </c>
      <c r="W21" s="29" t="s">
        <v>8</v>
      </c>
      <c r="X21" s="29"/>
      <c r="Y21" s="29" t="s">
        <v>8</v>
      </c>
      <c r="Z21" s="29"/>
      <c r="AA21" s="29"/>
    </row>
    <row r="22" spans="1:27" x14ac:dyDescent="0.3">
      <c r="A22" s="29" t="s">
        <v>74</v>
      </c>
      <c r="B22" s="29">
        <v>66</v>
      </c>
      <c r="C22" s="29">
        <v>1</v>
      </c>
      <c r="D22" s="30">
        <v>4</v>
      </c>
      <c r="E22" s="31"/>
      <c r="F22" s="31">
        <v>4</v>
      </c>
      <c r="G22" s="29" t="s">
        <v>34</v>
      </c>
      <c r="H22" s="29" t="s">
        <v>4</v>
      </c>
      <c r="I22" s="29" t="s">
        <v>47</v>
      </c>
      <c r="J22" s="32" t="s">
        <v>16</v>
      </c>
      <c r="K22" s="29" t="s">
        <v>8</v>
      </c>
      <c r="L22" s="29" t="s">
        <v>8</v>
      </c>
      <c r="M22" s="29" t="s">
        <v>16</v>
      </c>
      <c r="N22" s="29">
        <v>730</v>
      </c>
      <c r="O22" s="33">
        <v>2</v>
      </c>
      <c r="P22" s="29" t="s">
        <v>8</v>
      </c>
      <c r="Q22" s="29" t="s">
        <v>8</v>
      </c>
      <c r="R22" s="34" t="s">
        <v>48</v>
      </c>
      <c r="S22" s="29" t="s">
        <v>16</v>
      </c>
      <c r="T22" s="29" t="s">
        <v>8</v>
      </c>
      <c r="U22" s="33">
        <v>2.17</v>
      </c>
      <c r="V22" s="29" t="s">
        <v>8</v>
      </c>
      <c r="W22" s="29" t="s">
        <v>16</v>
      </c>
      <c r="X22" s="29" t="s">
        <v>84</v>
      </c>
      <c r="Y22" s="29" t="s">
        <v>16</v>
      </c>
      <c r="Z22" s="29" t="s">
        <v>49</v>
      </c>
      <c r="AA22" s="29" t="s">
        <v>84</v>
      </c>
    </row>
    <row r="23" spans="1:27" x14ac:dyDescent="0.3">
      <c r="A23" s="29" t="s">
        <v>75</v>
      </c>
      <c r="B23" s="29">
        <v>51</v>
      </c>
      <c r="C23" s="29">
        <v>1</v>
      </c>
      <c r="D23" s="30"/>
      <c r="E23" s="31"/>
      <c r="F23" s="31"/>
      <c r="G23" s="29" t="s">
        <v>34</v>
      </c>
      <c r="H23" s="29" t="s">
        <v>4</v>
      </c>
      <c r="I23" s="29" t="s">
        <v>35</v>
      </c>
      <c r="J23" s="32" t="s">
        <v>8</v>
      </c>
      <c r="K23" s="32"/>
      <c r="L23" s="32" t="s">
        <v>78</v>
      </c>
      <c r="M23" s="29" t="s">
        <v>78</v>
      </c>
      <c r="N23" s="29" t="s">
        <v>78</v>
      </c>
      <c r="O23" s="33"/>
      <c r="P23" s="29" t="s">
        <v>78</v>
      </c>
      <c r="Q23" s="29" t="s">
        <v>8</v>
      </c>
      <c r="R23" s="34"/>
      <c r="S23" s="29" t="s">
        <v>78</v>
      </c>
      <c r="T23" s="29" t="s">
        <v>8</v>
      </c>
      <c r="U23" s="33"/>
      <c r="V23" s="29"/>
      <c r="W23" s="29"/>
      <c r="X23" s="29"/>
      <c r="Y23" s="29"/>
      <c r="Z23" s="29"/>
      <c r="AA23" s="29"/>
    </row>
    <row r="24" spans="1:27" x14ac:dyDescent="0.3">
      <c r="A24" s="29" t="s">
        <v>76</v>
      </c>
      <c r="B24" s="29">
        <v>39</v>
      </c>
      <c r="C24" s="29">
        <v>1</v>
      </c>
      <c r="D24" s="30"/>
      <c r="E24" s="31"/>
      <c r="F24" s="31"/>
      <c r="G24" s="29" t="s">
        <v>34</v>
      </c>
      <c r="H24" s="29" t="s">
        <v>4</v>
      </c>
      <c r="I24" s="29" t="s">
        <v>35</v>
      </c>
      <c r="J24" s="32" t="s">
        <v>8</v>
      </c>
      <c r="K24" s="32"/>
      <c r="L24" s="32" t="s">
        <v>78</v>
      </c>
      <c r="M24" s="29" t="s">
        <v>78</v>
      </c>
      <c r="N24" s="29" t="s">
        <v>78</v>
      </c>
      <c r="O24" s="33"/>
      <c r="P24" s="29" t="s">
        <v>78</v>
      </c>
      <c r="Q24" s="29" t="s">
        <v>8</v>
      </c>
      <c r="R24" s="34"/>
      <c r="S24" s="29" t="s">
        <v>78</v>
      </c>
      <c r="T24" s="29" t="s">
        <v>8</v>
      </c>
      <c r="U24" s="33"/>
      <c r="V24" s="29"/>
      <c r="W24" s="29"/>
      <c r="X24" s="29"/>
      <c r="Y24" s="29"/>
      <c r="Z24" s="29"/>
      <c r="AA24" s="29"/>
    </row>
    <row r="25" spans="1:27" x14ac:dyDescent="0.3">
      <c r="A25" s="29" t="s">
        <v>77</v>
      </c>
      <c r="B25" s="29"/>
      <c r="C25" s="29">
        <v>1</v>
      </c>
      <c r="D25" s="30"/>
      <c r="E25" s="31"/>
      <c r="F25" s="31"/>
      <c r="G25" s="29" t="s">
        <v>2</v>
      </c>
      <c r="H25" s="29" t="s">
        <v>4</v>
      </c>
      <c r="I25" s="29" t="s">
        <v>35</v>
      </c>
      <c r="J25" s="32" t="s">
        <v>8</v>
      </c>
      <c r="K25" s="32"/>
      <c r="L25" s="32" t="s">
        <v>78</v>
      </c>
      <c r="M25" s="29" t="s">
        <v>78</v>
      </c>
      <c r="N25" s="29" t="s">
        <v>78</v>
      </c>
      <c r="O25" s="33"/>
      <c r="P25" s="29" t="s">
        <v>78</v>
      </c>
      <c r="Q25" s="29" t="s">
        <v>8</v>
      </c>
      <c r="R25" s="34"/>
      <c r="S25" s="29" t="s">
        <v>78</v>
      </c>
      <c r="T25" s="29" t="s">
        <v>8</v>
      </c>
      <c r="U25" s="33"/>
      <c r="V25" s="29"/>
      <c r="W25" s="29"/>
      <c r="X25" s="29"/>
      <c r="Y25" s="29"/>
      <c r="Z25" s="29"/>
      <c r="AA25" s="29"/>
    </row>
    <row r="26" spans="1:27" x14ac:dyDescent="0.3">
      <c r="A26" s="29" t="s">
        <v>79</v>
      </c>
      <c r="B26" s="29">
        <v>30</v>
      </c>
      <c r="C26" s="29">
        <v>1</v>
      </c>
      <c r="D26" s="30">
        <v>2</v>
      </c>
      <c r="E26" s="31"/>
      <c r="F26" s="31">
        <v>2</v>
      </c>
      <c r="G26" s="29" t="s">
        <v>2</v>
      </c>
      <c r="H26" s="29" t="s">
        <v>4</v>
      </c>
      <c r="I26" s="29" t="s">
        <v>35</v>
      </c>
      <c r="J26" s="32" t="s">
        <v>8</v>
      </c>
      <c r="K26" s="29" t="s">
        <v>8</v>
      </c>
      <c r="L26" s="29" t="s">
        <v>8</v>
      </c>
      <c r="M26" s="29" t="s">
        <v>16</v>
      </c>
      <c r="N26" s="29" t="s">
        <v>78</v>
      </c>
      <c r="O26" s="33">
        <v>1.5</v>
      </c>
      <c r="P26" s="29" t="s">
        <v>8</v>
      </c>
      <c r="Q26" s="29" t="s">
        <v>16</v>
      </c>
      <c r="R26" s="34" t="s">
        <v>50</v>
      </c>
      <c r="S26" s="29" t="s">
        <v>8</v>
      </c>
      <c r="T26" s="29" t="s">
        <v>16</v>
      </c>
      <c r="U26" s="33">
        <v>25</v>
      </c>
      <c r="V26" s="29" t="s">
        <v>16</v>
      </c>
      <c r="W26" s="29" t="s">
        <v>16</v>
      </c>
      <c r="X26" s="29" t="s">
        <v>84</v>
      </c>
      <c r="Y26" s="29" t="s">
        <v>16</v>
      </c>
      <c r="Z26" s="29"/>
      <c r="AA26" s="29"/>
    </row>
    <row r="27" spans="1:27" x14ac:dyDescent="0.3">
      <c r="A27" s="29" t="s">
        <v>80</v>
      </c>
      <c r="B27" s="29">
        <v>35</v>
      </c>
      <c r="C27" s="29">
        <v>1</v>
      </c>
      <c r="D27" s="30"/>
      <c r="E27" s="31"/>
      <c r="F27" s="31"/>
      <c r="G27" s="29" t="s">
        <v>34</v>
      </c>
      <c r="H27" s="29" t="s">
        <v>4</v>
      </c>
      <c r="I27" s="29" t="s">
        <v>35</v>
      </c>
      <c r="J27" s="32" t="s">
        <v>8</v>
      </c>
      <c r="K27" s="29" t="s">
        <v>8</v>
      </c>
      <c r="L27" s="29" t="s">
        <v>8</v>
      </c>
      <c r="M27" s="29" t="s">
        <v>8</v>
      </c>
      <c r="N27" s="29" t="s">
        <v>78</v>
      </c>
      <c r="O27" s="33">
        <v>1.17</v>
      </c>
      <c r="P27" s="29" t="s">
        <v>8</v>
      </c>
      <c r="Q27" s="29" t="s">
        <v>8</v>
      </c>
      <c r="R27" s="34"/>
      <c r="S27" s="29" t="s">
        <v>8</v>
      </c>
      <c r="T27" s="29" t="s">
        <v>8</v>
      </c>
      <c r="U27" s="33"/>
      <c r="V27" s="29"/>
      <c r="W27" s="29"/>
      <c r="X27" s="29"/>
      <c r="Y27" s="29"/>
      <c r="Z27" s="29"/>
      <c r="AA27" s="29"/>
    </row>
    <row r="28" spans="1:27" x14ac:dyDescent="0.3">
      <c r="A28" s="29" t="s">
        <v>81</v>
      </c>
      <c r="B28" s="29">
        <v>60</v>
      </c>
      <c r="C28" s="29">
        <v>14</v>
      </c>
      <c r="D28" s="30">
        <v>2</v>
      </c>
      <c r="E28" s="31"/>
      <c r="F28" s="31">
        <v>2</v>
      </c>
      <c r="G28" s="29" t="s">
        <v>34</v>
      </c>
      <c r="H28" s="29" t="s">
        <v>4</v>
      </c>
      <c r="I28" s="29" t="s">
        <v>35</v>
      </c>
      <c r="J28" s="32" t="s">
        <v>8</v>
      </c>
      <c r="K28" s="29" t="s">
        <v>8</v>
      </c>
      <c r="L28" s="29" t="s">
        <v>8</v>
      </c>
      <c r="M28" s="29" t="s">
        <v>8</v>
      </c>
      <c r="N28" s="29">
        <v>2</v>
      </c>
      <c r="O28" s="33">
        <v>0.17</v>
      </c>
      <c r="P28" s="29" t="s">
        <v>8</v>
      </c>
      <c r="Q28" s="29" t="s">
        <v>8</v>
      </c>
      <c r="R28" s="34"/>
      <c r="S28" s="29" t="s">
        <v>8</v>
      </c>
      <c r="T28" s="29" t="s">
        <v>8</v>
      </c>
      <c r="U28" s="33">
        <v>24</v>
      </c>
      <c r="V28" s="29" t="s">
        <v>8</v>
      </c>
      <c r="W28" s="29" t="s">
        <v>16</v>
      </c>
      <c r="X28" s="29" t="s">
        <v>84</v>
      </c>
      <c r="Y28" s="29" t="s">
        <v>16</v>
      </c>
      <c r="Z28" s="29" t="s">
        <v>32</v>
      </c>
      <c r="AA28" s="29" t="s">
        <v>84</v>
      </c>
    </row>
    <row r="29" spans="1:27" x14ac:dyDescent="0.3">
      <c r="A29" s="29" t="s">
        <v>82</v>
      </c>
      <c r="B29" s="29">
        <v>65</v>
      </c>
      <c r="C29" s="29">
        <v>14</v>
      </c>
      <c r="D29" s="30"/>
      <c r="E29" s="31"/>
      <c r="F29" s="31"/>
      <c r="G29" s="29" t="s">
        <v>2</v>
      </c>
      <c r="H29" s="29" t="s">
        <v>4</v>
      </c>
      <c r="I29" s="29" t="s">
        <v>35</v>
      </c>
      <c r="J29" s="32" t="s">
        <v>8</v>
      </c>
      <c r="K29" s="29" t="s">
        <v>8</v>
      </c>
      <c r="L29" s="29" t="s">
        <v>8</v>
      </c>
      <c r="M29" s="29" t="s">
        <v>8</v>
      </c>
      <c r="N29" s="29">
        <v>2</v>
      </c>
      <c r="O29" s="33">
        <v>0.17</v>
      </c>
      <c r="P29" s="29" t="s">
        <v>8</v>
      </c>
      <c r="Q29" s="29" t="s">
        <v>8</v>
      </c>
      <c r="R29" s="34"/>
      <c r="S29" s="29" t="s">
        <v>8</v>
      </c>
      <c r="T29" s="29" t="s">
        <v>8</v>
      </c>
      <c r="U29" s="33"/>
      <c r="V29" s="29"/>
      <c r="W29" s="29"/>
      <c r="X29" s="29"/>
      <c r="Y29" s="29"/>
      <c r="Z29" s="29"/>
      <c r="AA29" s="29"/>
    </row>
    <row r="30" spans="1:27" x14ac:dyDescent="0.3">
      <c r="A30" s="29" t="s">
        <v>44</v>
      </c>
      <c r="B30" s="29">
        <v>51</v>
      </c>
      <c r="C30" s="29">
        <v>1</v>
      </c>
      <c r="D30" s="30">
        <v>1</v>
      </c>
      <c r="E30" s="31"/>
      <c r="F30" s="31">
        <v>1</v>
      </c>
      <c r="G30" s="29" t="s">
        <v>34</v>
      </c>
      <c r="H30" s="29" t="s">
        <v>4</v>
      </c>
      <c r="I30" s="29" t="s">
        <v>35</v>
      </c>
      <c r="J30" s="32" t="s">
        <v>8</v>
      </c>
      <c r="K30" s="29" t="s">
        <v>8</v>
      </c>
      <c r="L30" s="29" t="s">
        <v>8</v>
      </c>
      <c r="M30" s="29" t="s">
        <v>8</v>
      </c>
      <c r="N30" s="29">
        <v>1095</v>
      </c>
      <c r="O30" s="33">
        <v>3</v>
      </c>
      <c r="P30" s="29" t="s">
        <v>8</v>
      </c>
      <c r="Q30" s="29" t="s">
        <v>8</v>
      </c>
      <c r="R30" s="34">
        <v>6</v>
      </c>
      <c r="S30" s="29" t="s">
        <v>8</v>
      </c>
      <c r="T30" s="29" t="s">
        <v>8</v>
      </c>
      <c r="U30" s="33">
        <v>5</v>
      </c>
      <c r="V30" s="29" t="s">
        <v>8</v>
      </c>
      <c r="W30" s="29" t="s">
        <v>8</v>
      </c>
      <c r="X30" s="29"/>
      <c r="Y30" s="29" t="s">
        <v>16</v>
      </c>
      <c r="Z30" s="29"/>
      <c r="AA30" s="29"/>
    </row>
    <row r="31" spans="1:27" x14ac:dyDescent="0.3">
      <c r="A31" s="29"/>
      <c r="B31" s="29"/>
      <c r="C31" s="29"/>
      <c r="D31" s="30"/>
      <c r="E31" s="31"/>
      <c r="F31" s="31"/>
      <c r="G31" s="29"/>
      <c r="H31" s="29"/>
      <c r="I31" s="29"/>
      <c r="J31" s="32"/>
      <c r="K31" s="29"/>
      <c r="L31" s="29"/>
      <c r="M31" s="29"/>
      <c r="N31" s="29"/>
      <c r="O31" s="33"/>
      <c r="P31" s="29"/>
      <c r="Q31" s="29"/>
      <c r="R31" s="34"/>
      <c r="S31" s="29"/>
      <c r="T31" s="29"/>
      <c r="U31" s="33"/>
      <c r="V31" s="29"/>
      <c r="W31" s="29"/>
      <c r="X31" s="29"/>
      <c r="Y31" s="29"/>
      <c r="Z31" s="29"/>
      <c r="AA31" s="29"/>
    </row>
    <row r="32" spans="1:27" x14ac:dyDescent="0.3">
      <c r="A32" s="29"/>
      <c r="B32" s="29"/>
      <c r="C32" s="29"/>
      <c r="D32" s="30"/>
      <c r="E32" s="31"/>
      <c r="F32" s="31"/>
      <c r="G32" s="29"/>
      <c r="H32" s="29"/>
      <c r="I32" s="29"/>
      <c r="J32" s="32"/>
      <c r="K32" s="29"/>
      <c r="L32" s="29"/>
      <c r="M32" s="29"/>
      <c r="N32" s="29"/>
      <c r="O32" s="33"/>
      <c r="P32" s="29"/>
      <c r="Q32" s="29"/>
      <c r="R32" s="34"/>
      <c r="S32" s="29"/>
      <c r="T32" s="29"/>
      <c r="U32" s="33"/>
      <c r="V32" s="29"/>
      <c r="W32" s="29"/>
      <c r="X32" s="29"/>
      <c r="Y32" s="29"/>
      <c r="Z32" s="29"/>
      <c r="AA32" s="29"/>
    </row>
    <row r="33" spans="1:27" x14ac:dyDescent="0.3">
      <c r="A33" s="29"/>
      <c r="B33" s="29"/>
      <c r="C33" s="29"/>
      <c r="D33" s="30"/>
      <c r="E33" s="31"/>
      <c r="F33" s="31"/>
      <c r="G33" s="29"/>
      <c r="H33" s="29"/>
      <c r="I33" s="29"/>
      <c r="J33" s="32"/>
      <c r="K33" s="29"/>
      <c r="L33" s="29"/>
      <c r="M33" s="29"/>
      <c r="N33" s="29"/>
      <c r="O33" s="33"/>
      <c r="P33" s="29"/>
      <c r="Q33" s="29"/>
      <c r="R33" s="34"/>
      <c r="S33" s="29"/>
      <c r="T33" s="29"/>
      <c r="U33" s="33"/>
      <c r="V33" s="29"/>
      <c r="W33" s="29"/>
      <c r="X33" s="29"/>
      <c r="Y33" s="29"/>
      <c r="Z33" s="29"/>
      <c r="AA33" s="29"/>
    </row>
    <row r="34" spans="1:27" x14ac:dyDescent="0.3">
      <c r="A34" s="29"/>
      <c r="B34" s="29"/>
      <c r="C34" s="29"/>
      <c r="D34" s="30"/>
      <c r="E34" s="31"/>
      <c r="F34" s="31"/>
      <c r="G34" s="29"/>
      <c r="H34" s="29"/>
      <c r="I34" s="29"/>
      <c r="J34" s="32"/>
      <c r="K34" s="29"/>
      <c r="L34" s="29"/>
      <c r="M34" s="29"/>
      <c r="N34" s="29"/>
      <c r="O34" s="33"/>
      <c r="P34" s="29"/>
      <c r="Q34" s="29"/>
      <c r="R34" s="34"/>
      <c r="S34" s="29"/>
      <c r="T34" s="29"/>
      <c r="U34" s="33"/>
      <c r="V34" s="29"/>
      <c r="W34" s="29"/>
      <c r="X34" s="29"/>
      <c r="Y34" s="29"/>
      <c r="Z34" s="29"/>
      <c r="AA34" s="29"/>
    </row>
    <row r="35" spans="1:27" x14ac:dyDescent="0.3">
      <c r="A35" s="29"/>
      <c r="B35" s="29"/>
      <c r="C35" s="29"/>
      <c r="D35" s="30"/>
      <c r="E35" s="31"/>
      <c r="F35" s="31"/>
      <c r="G35" s="29"/>
      <c r="H35" s="29"/>
      <c r="I35" s="29"/>
      <c r="J35" s="32"/>
      <c r="K35" s="29"/>
      <c r="L35" s="29"/>
      <c r="M35" s="29"/>
      <c r="N35" s="29"/>
      <c r="O35" s="33"/>
      <c r="P35" s="29"/>
      <c r="Q35" s="29"/>
      <c r="R35" s="34"/>
      <c r="S35" s="29"/>
      <c r="T35" s="29"/>
      <c r="U35" s="33"/>
      <c r="V35" s="29"/>
      <c r="W35" s="29"/>
      <c r="X35" s="29"/>
      <c r="Y35" s="29"/>
      <c r="Z35" s="29"/>
      <c r="AA35" s="29"/>
    </row>
    <row r="36" spans="1:27" x14ac:dyDescent="0.3">
      <c r="A36" s="29"/>
      <c r="B36" s="29"/>
      <c r="C36" s="29"/>
      <c r="D36" s="30"/>
      <c r="E36" s="31"/>
      <c r="F36" s="31"/>
      <c r="G36" s="29"/>
      <c r="H36" s="29"/>
      <c r="I36" s="29"/>
      <c r="J36" s="32"/>
      <c r="K36" s="29"/>
      <c r="L36" s="29"/>
      <c r="M36" s="29"/>
      <c r="N36" s="29"/>
      <c r="O36" s="33"/>
      <c r="P36" s="29"/>
      <c r="Q36" s="29"/>
      <c r="R36" s="34"/>
      <c r="S36" s="29"/>
      <c r="T36" s="29"/>
      <c r="U36" s="33"/>
      <c r="V36" s="29"/>
      <c r="W36" s="29"/>
      <c r="X36" s="29"/>
      <c r="Y36" s="29"/>
      <c r="Z36" s="29"/>
      <c r="AA36" s="29"/>
    </row>
  </sheetData>
  <autoFilter ref="A1:AA1">
    <sortState ref="A2:AA30">
      <sortCondition ref="A1:A30"/>
    </sortState>
  </autoFilter>
  <pageMargins left="0.5" right="0.5" top="0.5" bottom="0.5" header="0.3" footer="0.3"/>
  <pageSetup paperSize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Kimbell-Auth</dc:creator>
  <cp:lastModifiedBy>Morgan Hunter</cp:lastModifiedBy>
  <cp:lastPrinted>2020-02-06T18:41:19Z</cp:lastPrinted>
  <dcterms:created xsi:type="dcterms:W3CDTF">2020-01-28T16:41:55Z</dcterms:created>
  <dcterms:modified xsi:type="dcterms:W3CDTF">2020-02-07T22:54:03Z</dcterms:modified>
</cp:coreProperties>
</file>